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05" windowWidth="18240" windowHeight="8475"/>
  </bookViews>
  <sheets>
    <sheet name="US Gov't Budgetary Data" sheetId="1" r:id="rId1"/>
  </sheets>
  <calcPr calcId="125725"/>
</workbook>
</file>

<file path=xl/calcChain.xml><?xml version="1.0" encoding="utf-8"?>
<calcChain xmlns="http://schemas.openxmlformats.org/spreadsheetml/2006/main">
  <c r="AZ14" i="1"/>
  <c r="AZ15"/>
  <c r="AZ16"/>
  <c r="AZ17"/>
  <c r="BA74"/>
  <c r="BA75"/>
  <c r="BA85" s="1"/>
  <c r="BA76"/>
  <c r="BA77"/>
  <c r="BA78"/>
  <c r="BA79"/>
  <c r="BA80"/>
  <c r="BA81"/>
  <c r="AZ82"/>
  <c r="AZ83"/>
  <c r="AZ85"/>
  <c r="AZ84"/>
  <c r="BA83"/>
  <c r="BA82"/>
  <c r="AZ81"/>
  <c r="AZ80"/>
  <c r="AZ79"/>
  <c r="AZ78"/>
  <c r="AZ77"/>
  <c r="AZ76"/>
  <c r="AZ75"/>
  <c r="AZ74"/>
  <c r="BA73"/>
  <c r="AZ73"/>
  <c r="BA72"/>
  <c r="AZ72"/>
  <c r="BA71"/>
  <c r="AZ71"/>
  <c r="BA70"/>
  <c r="AZ70"/>
  <c r="BA69"/>
  <c r="AZ69"/>
  <c r="BA68"/>
  <c r="AZ68"/>
  <c r="BA67"/>
  <c r="AZ67"/>
  <c r="BA66"/>
  <c r="AZ66"/>
  <c r="BA65"/>
  <c r="AZ65"/>
  <c r="BA64"/>
  <c r="AZ64"/>
  <c r="BA63"/>
  <c r="AZ63"/>
  <c r="BA62"/>
  <c r="AZ62"/>
  <c r="BA61"/>
  <c r="AZ61"/>
  <c r="BA60"/>
  <c r="AZ60"/>
  <c r="BA59"/>
  <c r="AZ59"/>
  <c r="BA58"/>
  <c r="AZ58"/>
  <c r="BA57"/>
  <c r="AZ57"/>
  <c r="BA56"/>
  <c r="AZ56"/>
  <c r="BA55"/>
  <c r="AZ55"/>
  <c r="BA54"/>
  <c r="AZ54"/>
  <c r="BA53"/>
  <c r="AZ53"/>
  <c r="BA52"/>
  <c r="AZ52"/>
  <c r="BA51"/>
  <c r="AZ51"/>
  <c r="BA50"/>
  <c r="AZ50"/>
  <c r="BA49"/>
  <c r="AZ49"/>
  <c r="BA48"/>
  <c r="AZ48"/>
  <c r="BA47"/>
  <c r="AZ47"/>
  <c r="BA46"/>
  <c r="AZ46"/>
  <c r="BA45"/>
  <c r="AZ45"/>
  <c r="BA44"/>
  <c r="AZ44"/>
  <c r="BA43"/>
  <c r="AZ43"/>
  <c r="BA42"/>
  <c r="AZ42"/>
  <c r="BA41"/>
  <c r="AZ41"/>
  <c r="BA40"/>
  <c r="AZ40"/>
  <c r="BA39"/>
  <c r="AZ39"/>
  <c r="BA38"/>
  <c r="AZ38"/>
  <c r="BA37"/>
  <c r="AZ37"/>
  <c r="BA36"/>
  <c r="AZ36"/>
  <c r="BA35"/>
  <c r="AZ35"/>
  <c r="BA34"/>
  <c r="AZ34"/>
  <c r="BA33"/>
  <c r="AZ33"/>
  <c r="BA32"/>
  <c r="AZ32"/>
  <c r="BA31"/>
  <c r="AZ31"/>
  <c r="BA30"/>
  <c r="AZ30"/>
  <c r="BA29"/>
  <c r="AZ29"/>
  <c r="BA28"/>
  <c r="AZ28"/>
  <c r="BA27"/>
  <c r="AZ27"/>
  <c r="BA26"/>
  <c r="AZ26"/>
  <c r="BA25"/>
  <c r="AZ25"/>
  <c r="BA24"/>
  <c r="AZ24"/>
  <c r="BA23"/>
  <c r="AZ23"/>
  <c r="BA22"/>
  <c r="AZ22"/>
  <c r="BA21"/>
  <c r="AZ21"/>
  <c r="BA20"/>
  <c r="AZ20"/>
  <c r="BA19"/>
  <c r="AZ19"/>
  <c r="BA18"/>
  <c r="AZ18"/>
  <c r="BA17"/>
  <c r="BA16"/>
  <c r="BA15"/>
  <c r="BA14"/>
  <c r="BA13"/>
  <c r="AZ13"/>
  <c r="BA12"/>
  <c r="AZ12"/>
  <c r="BA11"/>
  <c r="AZ11"/>
  <c r="BA10"/>
  <c r="AZ10"/>
  <c r="BA9"/>
  <c r="AZ9"/>
  <c r="BA8"/>
  <c r="AZ8"/>
  <c r="BA7"/>
  <c r="AZ7"/>
  <c r="BA6"/>
  <c r="AZ6"/>
  <c r="AY85"/>
  <c r="AY86" s="1"/>
  <c r="AY84"/>
  <c r="AY83"/>
  <c r="AY82"/>
  <c r="AY81"/>
  <c r="AY80"/>
  <c r="AY79"/>
  <c r="AY78"/>
  <c r="AY77"/>
  <c r="AY76"/>
  <c r="AY75"/>
  <c r="AY74"/>
  <c r="AY73"/>
  <c r="AY72"/>
  <c r="AY71"/>
  <c r="AY70"/>
  <c r="AY69"/>
  <c r="AY68"/>
  <c r="AY67"/>
  <c r="AY66"/>
  <c r="AY65"/>
  <c r="AY64"/>
  <c r="AY63"/>
  <c r="AY62"/>
  <c r="AY61"/>
  <c r="AY60"/>
  <c r="AY59"/>
  <c r="AY58"/>
  <c r="AY57"/>
  <c r="AY56"/>
  <c r="AY55"/>
  <c r="AY54"/>
  <c r="AY53"/>
  <c r="AY52"/>
  <c r="AY51"/>
  <c r="AY50"/>
  <c r="AY49"/>
  <c r="AY48"/>
  <c r="AY47"/>
  <c r="AY46"/>
  <c r="AY45"/>
  <c r="AY44"/>
  <c r="AY43"/>
  <c r="AY42"/>
  <c r="AY41"/>
  <c r="AY40"/>
  <c r="AY39"/>
  <c r="AY38"/>
  <c r="AY37"/>
  <c r="AY36"/>
  <c r="AY35"/>
  <c r="AY34"/>
  <c r="AY33"/>
  <c r="AY32"/>
  <c r="AY31"/>
  <c r="AY30"/>
  <c r="AY29"/>
  <c r="AY28"/>
  <c r="AY27"/>
  <c r="AY26"/>
  <c r="AY25"/>
  <c r="AY24"/>
  <c r="AY23"/>
  <c r="AY22"/>
  <c r="AY21"/>
  <c r="AY20"/>
  <c r="AY19"/>
  <c r="AY18"/>
  <c r="AY17"/>
  <c r="AY16"/>
  <c r="AY15"/>
  <c r="AY14"/>
  <c r="AY13"/>
  <c r="AY12"/>
  <c r="AY11"/>
  <c r="AY10"/>
  <c r="AY9"/>
  <c r="AY8"/>
  <c r="AY7"/>
  <c r="AY6"/>
  <c r="BD83"/>
  <c r="C88"/>
  <c r="C87"/>
  <c r="AI87"/>
  <c r="AJ87"/>
  <c r="AW82"/>
  <c r="AW83"/>
  <c r="AT77"/>
  <c r="AS77"/>
  <c r="AT76"/>
  <c r="AS76"/>
  <c r="AT75"/>
  <c r="AS75"/>
  <c r="AT74"/>
  <c r="AS74"/>
  <c r="AT73"/>
  <c r="AS73"/>
  <c r="AT72"/>
  <c r="AS72"/>
  <c r="AT71"/>
  <c r="AS71"/>
  <c r="AT70"/>
  <c r="AS70"/>
  <c r="AT69"/>
  <c r="AS69"/>
  <c r="AT68"/>
  <c r="AS68"/>
  <c r="AT67"/>
  <c r="AS67"/>
  <c r="AT66"/>
  <c r="AS66"/>
  <c r="AT65"/>
  <c r="AS65"/>
  <c r="AT64"/>
  <c r="AS64"/>
  <c r="AT63"/>
  <c r="AS63"/>
  <c r="AT62"/>
  <c r="AS62"/>
  <c r="AT61"/>
  <c r="AS61"/>
  <c r="AT60"/>
  <c r="AS60"/>
  <c r="AT59"/>
  <c r="AS59"/>
  <c r="AT58"/>
  <c r="AS58"/>
  <c r="AT57"/>
  <c r="AS57"/>
  <c r="AT56"/>
  <c r="AS56"/>
  <c r="AT55"/>
  <c r="AS55"/>
  <c r="AT54"/>
  <c r="AS54"/>
  <c r="AT53"/>
  <c r="AS53"/>
  <c r="AT52"/>
  <c r="AS52"/>
  <c r="AT51"/>
  <c r="AS51"/>
  <c r="AT50"/>
  <c r="AS50"/>
  <c r="AT49"/>
  <c r="AS49"/>
  <c r="AT48"/>
  <c r="AS48"/>
  <c r="AT47"/>
  <c r="AS47"/>
  <c r="AT46"/>
  <c r="AS46"/>
  <c r="AT45"/>
  <c r="AS45"/>
  <c r="AT44"/>
  <c r="AS44"/>
  <c r="AT43"/>
  <c r="AS43"/>
  <c r="AT42"/>
  <c r="AS42"/>
  <c r="AT41"/>
  <c r="AS41"/>
  <c r="AT40"/>
  <c r="AS40"/>
  <c r="AT39"/>
  <c r="AS39"/>
  <c r="AT38"/>
  <c r="AS38"/>
  <c r="AT37"/>
  <c r="AS37"/>
  <c r="AT36"/>
  <c r="AS36"/>
  <c r="AT35"/>
  <c r="AS35"/>
  <c r="AT34"/>
  <c r="AS34"/>
  <c r="AT33"/>
  <c r="AS33"/>
  <c r="AT32"/>
  <c r="AS32"/>
  <c r="AT31"/>
  <c r="AS31"/>
  <c r="AT30"/>
  <c r="AS30"/>
  <c r="AT29"/>
  <c r="AS29"/>
  <c r="AT28"/>
  <c r="AS28"/>
  <c r="AT27"/>
  <c r="AS27"/>
  <c r="AT26"/>
  <c r="AS26"/>
  <c r="AT25"/>
  <c r="AS25"/>
  <c r="AT24"/>
  <c r="AS24"/>
  <c r="AT23"/>
  <c r="AS23"/>
  <c r="AT22"/>
  <c r="AS22"/>
  <c r="AT21"/>
  <c r="AS21"/>
  <c r="AT20"/>
  <c r="AS20"/>
  <c r="AT19"/>
  <c r="AS19"/>
  <c r="AT18"/>
  <c r="AS18"/>
  <c r="AT17"/>
  <c r="AS17"/>
  <c r="AT16"/>
  <c r="AS16"/>
  <c r="AT15"/>
  <c r="AS15"/>
  <c r="AT14"/>
  <c r="AS14"/>
  <c r="AT13"/>
  <c r="AS13"/>
  <c r="AT12"/>
  <c r="AS12"/>
  <c r="AT11"/>
  <c r="AS11"/>
  <c r="AT10"/>
  <c r="AS10"/>
  <c r="AT9"/>
  <c r="AS9"/>
  <c r="AT8"/>
  <c r="AS8"/>
  <c r="AT7"/>
  <c r="AS7"/>
  <c r="AR78"/>
  <c r="AQ78"/>
  <c r="AR77"/>
  <c r="AQ77"/>
  <c r="AR76"/>
  <c r="AQ76"/>
  <c r="AR75"/>
  <c r="AQ75"/>
  <c r="AR74"/>
  <c r="AQ74"/>
  <c r="AR73"/>
  <c r="AQ73"/>
  <c r="AR72"/>
  <c r="AQ72"/>
  <c r="AR71"/>
  <c r="AQ71"/>
  <c r="AR70"/>
  <c r="AQ70"/>
  <c r="AR69"/>
  <c r="AQ69"/>
  <c r="AR68"/>
  <c r="AQ68"/>
  <c r="AR67"/>
  <c r="AQ67"/>
  <c r="AR66"/>
  <c r="AQ66"/>
  <c r="AR65"/>
  <c r="AQ65"/>
  <c r="AR64"/>
  <c r="AQ64"/>
  <c r="AR63"/>
  <c r="AQ63"/>
  <c r="AR62"/>
  <c r="AQ62"/>
  <c r="AR61"/>
  <c r="AQ61"/>
  <c r="AR60"/>
  <c r="AQ60"/>
  <c r="AR59"/>
  <c r="AQ59"/>
  <c r="AR58"/>
  <c r="AQ58"/>
  <c r="AR57"/>
  <c r="AQ57"/>
  <c r="AR56"/>
  <c r="AQ56"/>
  <c r="AR55"/>
  <c r="AQ55"/>
  <c r="AR54"/>
  <c r="AQ54"/>
  <c r="AR53"/>
  <c r="AQ53"/>
  <c r="AR52"/>
  <c r="AQ52"/>
  <c r="AR51"/>
  <c r="AQ51"/>
  <c r="AR50"/>
  <c r="AQ50"/>
  <c r="AR49"/>
  <c r="AQ49"/>
  <c r="AR48"/>
  <c r="AQ48"/>
  <c r="AR47"/>
  <c r="AQ47"/>
  <c r="AR46"/>
  <c r="AQ46"/>
  <c r="AR45"/>
  <c r="AQ45"/>
  <c r="AR44"/>
  <c r="AQ44"/>
  <c r="AR43"/>
  <c r="AQ43"/>
  <c r="AR42"/>
  <c r="AQ42"/>
  <c r="AR41"/>
  <c r="AQ41"/>
  <c r="AR40"/>
  <c r="AQ40"/>
  <c r="AR39"/>
  <c r="AQ39"/>
  <c r="AR38"/>
  <c r="AQ38"/>
  <c r="AR37"/>
  <c r="AQ37"/>
  <c r="AR36"/>
  <c r="AQ36"/>
  <c r="AR35"/>
  <c r="AQ35"/>
  <c r="AR34"/>
  <c r="AQ34"/>
  <c r="AR33"/>
  <c r="AQ33"/>
  <c r="AR32"/>
  <c r="AQ32"/>
  <c r="AR31"/>
  <c r="AQ31"/>
  <c r="AR30"/>
  <c r="AQ30"/>
  <c r="AR29"/>
  <c r="AQ29"/>
  <c r="AR28"/>
  <c r="AQ28"/>
  <c r="AR27"/>
  <c r="AQ27"/>
  <c r="AR26"/>
  <c r="AQ26"/>
  <c r="AR25"/>
  <c r="AQ25"/>
  <c r="AR24"/>
  <c r="AQ24"/>
  <c r="AR23"/>
  <c r="AQ23"/>
  <c r="AR22"/>
  <c r="AQ22"/>
  <c r="AR21"/>
  <c r="AQ21"/>
  <c r="AR20"/>
  <c r="AQ20"/>
  <c r="AR19"/>
  <c r="AQ19"/>
  <c r="AR18"/>
  <c r="AQ18"/>
  <c r="AR17"/>
  <c r="AQ17"/>
  <c r="AR16"/>
  <c r="AQ16"/>
  <c r="AR15"/>
  <c r="AQ15"/>
  <c r="AR14"/>
  <c r="AQ14"/>
  <c r="AR13"/>
  <c r="AQ13"/>
  <c r="AR12"/>
  <c r="AQ12"/>
  <c r="AR11"/>
  <c r="AQ11"/>
  <c r="AR10"/>
  <c r="AQ10"/>
  <c r="AR9"/>
  <c r="AQ9"/>
  <c r="AR8"/>
  <c r="AQ8"/>
  <c r="AR7"/>
  <c r="AQ7"/>
  <c r="AP79"/>
  <c r="AO79"/>
  <c r="AP78"/>
  <c r="AO78"/>
  <c r="AP77"/>
  <c r="AO77"/>
  <c r="AP76"/>
  <c r="AO76"/>
  <c r="AP75"/>
  <c r="AO75"/>
  <c r="AP74"/>
  <c r="AO74"/>
  <c r="AP73"/>
  <c r="AO73"/>
  <c r="AP72"/>
  <c r="AO72"/>
  <c r="AP71"/>
  <c r="AO71"/>
  <c r="AP70"/>
  <c r="AO70"/>
  <c r="AP69"/>
  <c r="AO69"/>
  <c r="AP68"/>
  <c r="AO68"/>
  <c r="AP67"/>
  <c r="AO67"/>
  <c r="AP66"/>
  <c r="AO66"/>
  <c r="AP65"/>
  <c r="AO65"/>
  <c r="AP64"/>
  <c r="AO64"/>
  <c r="AP63"/>
  <c r="AO63"/>
  <c r="AP62"/>
  <c r="AO62"/>
  <c r="AP61"/>
  <c r="AO61"/>
  <c r="AP60"/>
  <c r="AO60"/>
  <c r="AP59"/>
  <c r="AO59"/>
  <c r="AP58"/>
  <c r="AO58"/>
  <c r="AP57"/>
  <c r="AO57"/>
  <c r="AP56"/>
  <c r="AO56"/>
  <c r="AP55"/>
  <c r="AO55"/>
  <c r="AP54"/>
  <c r="AO54"/>
  <c r="AP53"/>
  <c r="AO53"/>
  <c r="AP52"/>
  <c r="AO52"/>
  <c r="AP51"/>
  <c r="AO51"/>
  <c r="AP50"/>
  <c r="AO50"/>
  <c r="AP49"/>
  <c r="AO49"/>
  <c r="AP48"/>
  <c r="AO48"/>
  <c r="AP47"/>
  <c r="AO47"/>
  <c r="AP46"/>
  <c r="AO46"/>
  <c r="AP45"/>
  <c r="AO45"/>
  <c r="AP44"/>
  <c r="AO44"/>
  <c r="AP43"/>
  <c r="AO43"/>
  <c r="AP42"/>
  <c r="AO42"/>
  <c r="AP41"/>
  <c r="AO41"/>
  <c r="AP40"/>
  <c r="AO40"/>
  <c r="AP39"/>
  <c r="AO39"/>
  <c r="AP38"/>
  <c r="AO38"/>
  <c r="AP37"/>
  <c r="AO37"/>
  <c r="AP36"/>
  <c r="AO36"/>
  <c r="AP35"/>
  <c r="AO35"/>
  <c r="AP34"/>
  <c r="AO34"/>
  <c r="AP33"/>
  <c r="AO33"/>
  <c r="AP32"/>
  <c r="AO32"/>
  <c r="AP31"/>
  <c r="AO31"/>
  <c r="AP30"/>
  <c r="AO30"/>
  <c r="AP29"/>
  <c r="AO29"/>
  <c r="AP28"/>
  <c r="AO28"/>
  <c r="AP27"/>
  <c r="AO27"/>
  <c r="AP26"/>
  <c r="AO26"/>
  <c r="AP25"/>
  <c r="AO25"/>
  <c r="AP24"/>
  <c r="AO24"/>
  <c r="AP23"/>
  <c r="AO23"/>
  <c r="AP22"/>
  <c r="AO22"/>
  <c r="AP21"/>
  <c r="AO21"/>
  <c r="AP20"/>
  <c r="AO20"/>
  <c r="AP19"/>
  <c r="AO19"/>
  <c r="AP18"/>
  <c r="AO18"/>
  <c r="AP17"/>
  <c r="AO17"/>
  <c r="AP16"/>
  <c r="AO16"/>
  <c r="AP15"/>
  <c r="AO15"/>
  <c r="AP14"/>
  <c r="AO14"/>
  <c r="AP13"/>
  <c r="AO13"/>
  <c r="AP12"/>
  <c r="AO12"/>
  <c r="AP11"/>
  <c r="AO11"/>
  <c r="AP10"/>
  <c r="AO10"/>
  <c r="AP9"/>
  <c r="AO9"/>
  <c r="AP8"/>
  <c r="AO8"/>
  <c r="AP7"/>
  <c r="AO7"/>
  <c r="AN80"/>
  <c r="AM80"/>
  <c r="AN79"/>
  <c r="AM79"/>
  <c r="AN78"/>
  <c r="AM78"/>
  <c r="AN77"/>
  <c r="AM77"/>
  <c r="AN76"/>
  <c r="AM76"/>
  <c r="AN75"/>
  <c r="AM75"/>
  <c r="AN74"/>
  <c r="AM74"/>
  <c r="AN73"/>
  <c r="AM73"/>
  <c r="AN72"/>
  <c r="AM72"/>
  <c r="AN71"/>
  <c r="AM71"/>
  <c r="AN70"/>
  <c r="AM70"/>
  <c r="AN69"/>
  <c r="AM69"/>
  <c r="AN68"/>
  <c r="AM68"/>
  <c r="AN67"/>
  <c r="AM67"/>
  <c r="AN66"/>
  <c r="AM66"/>
  <c r="AN65"/>
  <c r="AM65"/>
  <c r="AN64"/>
  <c r="AM64"/>
  <c r="AN63"/>
  <c r="AM63"/>
  <c r="AN62"/>
  <c r="AM62"/>
  <c r="AN61"/>
  <c r="AM61"/>
  <c r="AN60"/>
  <c r="AM60"/>
  <c r="AN59"/>
  <c r="AM59"/>
  <c r="AN58"/>
  <c r="AM58"/>
  <c r="AN57"/>
  <c r="AM57"/>
  <c r="AN56"/>
  <c r="AM56"/>
  <c r="AN55"/>
  <c r="AM55"/>
  <c r="AN54"/>
  <c r="AM54"/>
  <c r="AN53"/>
  <c r="AM53"/>
  <c r="AN52"/>
  <c r="AM52"/>
  <c r="AN51"/>
  <c r="AM51"/>
  <c r="AN50"/>
  <c r="AM50"/>
  <c r="AN49"/>
  <c r="AM49"/>
  <c r="AN48"/>
  <c r="AM48"/>
  <c r="AN47"/>
  <c r="AM47"/>
  <c r="AN46"/>
  <c r="AM46"/>
  <c r="AN45"/>
  <c r="AM45"/>
  <c r="AN44"/>
  <c r="AM44"/>
  <c r="AN43"/>
  <c r="AM43"/>
  <c r="AN42"/>
  <c r="AM42"/>
  <c r="AN41"/>
  <c r="AM41"/>
  <c r="AN40"/>
  <c r="AM40"/>
  <c r="AN39"/>
  <c r="AM39"/>
  <c r="AN38"/>
  <c r="AM38"/>
  <c r="AN37"/>
  <c r="AM37"/>
  <c r="AN36"/>
  <c r="AM36"/>
  <c r="AN35"/>
  <c r="AM35"/>
  <c r="AN34"/>
  <c r="AM34"/>
  <c r="AN33"/>
  <c r="AM33"/>
  <c r="AN32"/>
  <c r="AM32"/>
  <c r="AN31"/>
  <c r="AM31"/>
  <c r="AN30"/>
  <c r="AM30"/>
  <c r="AN29"/>
  <c r="AM29"/>
  <c r="AN28"/>
  <c r="AM28"/>
  <c r="AN27"/>
  <c r="AM27"/>
  <c r="AN26"/>
  <c r="AM26"/>
  <c r="AN25"/>
  <c r="AM25"/>
  <c r="AN24"/>
  <c r="AM24"/>
  <c r="AN23"/>
  <c r="AM23"/>
  <c r="AN22"/>
  <c r="AM22"/>
  <c r="AN21"/>
  <c r="AM21"/>
  <c r="AN20"/>
  <c r="AM20"/>
  <c r="AN19"/>
  <c r="AM19"/>
  <c r="AN18"/>
  <c r="AM18"/>
  <c r="AN17"/>
  <c r="AM17"/>
  <c r="AN16"/>
  <c r="AM16"/>
  <c r="AN15"/>
  <c r="AM15"/>
  <c r="AN14"/>
  <c r="AM14"/>
  <c r="AN13"/>
  <c r="AM13"/>
  <c r="AN12"/>
  <c r="AM12"/>
  <c r="AN11"/>
  <c r="AM11"/>
  <c r="AN10"/>
  <c r="AM10"/>
  <c r="AN9"/>
  <c r="AM9"/>
  <c r="AN8"/>
  <c r="AM8"/>
  <c r="AN7"/>
  <c r="AM7"/>
  <c r="AT85"/>
  <c r="AS85"/>
  <c r="AR85"/>
  <c r="AQ85"/>
  <c r="AP85"/>
  <c r="AO85"/>
  <c r="AN85"/>
  <c r="AM85"/>
  <c r="AL85"/>
  <c r="AL86" s="1"/>
  <c r="AK85"/>
  <c r="AK86" s="1"/>
  <c r="AT84"/>
  <c r="AS84"/>
  <c r="AR84"/>
  <c r="AQ84"/>
  <c r="AP84"/>
  <c r="AO84"/>
  <c r="AN84"/>
  <c r="AM84"/>
  <c r="AL84"/>
  <c r="AK84"/>
  <c r="AL81"/>
  <c r="AK81"/>
  <c r="AL80"/>
  <c r="AK80"/>
  <c r="AL79"/>
  <c r="AK79"/>
  <c r="AL78"/>
  <c r="AK78"/>
  <c r="AL77"/>
  <c r="AK77"/>
  <c r="AL76"/>
  <c r="AK76"/>
  <c r="AL75"/>
  <c r="AK75"/>
  <c r="AL74"/>
  <c r="AK74"/>
  <c r="AL73"/>
  <c r="AK73"/>
  <c r="AL72"/>
  <c r="AK72"/>
  <c r="AL71"/>
  <c r="AK71"/>
  <c r="AL70"/>
  <c r="AK70"/>
  <c r="AL69"/>
  <c r="AK69"/>
  <c r="AL68"/>
  <c r="AK68"/>
  <c r="AL67"/>
  <c r="AK67"/>
  <c r="AL66"/>
  <c r="AK66"/>
  <c r="AL65"/>
  <c r="AK65"/>
  <c r="AL64"/>
  <c r="AK64"/>
  <c r="AL63"/>
  <c r="AK63"/>
  <c r="AL62"/>
  <c r="AK62"/>
  <c r="AL61"/>
  <c r="AK61"/>
  <c r="AL60"/>
  <c r="AK60"/>
  <c r="AL59"/>
  <c r="AK59"/>
  <c r="AL58"/>
  <c r="AK58"/>
  <c r="AL57"/>
  <c r="AK57"/>
  <c r="AL56"/>
  <c r="AK56"/>
  <c r="AL55"/>
  <c r="AK55"/>
  <c r="AL54"/>
  <c r="AK54"/>
  <c r="AL53"/>
  <c r="AK53"/>
  <c r="AL52"/>
  <c r="AK52"/>
  <c r="AL51"/>
  <c r="AK51"/>
  <c r="AL50"/>
  <c r="AK50"/>
  <c r="AL49"/>
  <c r="AK49"/>
  <c r="AL48"/>
  <c r="AK48"/>
  <c r="AL47"/>
  <c r="AK47"/>
  <c r="AL46"/>
  <c r="AK46"/>
  <c r="AL45"/>
  <c r="AK45"/>
  <c r="AL44"/>
  <c r="AK44"/>
  <c r="AL43"/>
  <c r="AK43"/>
  <c r="AL42"/>
  <c r="AK42"/>
  <c r="AL41"/>
  <c r="AK41"/>
  <c r="AL40"/>
  <c r="AK40"/>
  <c r="AL39"/>
  <c r="AK39"/>
  <c r="AL38"/>
  <c r="AK38"/>
  <c r="AL37"/>
  <c r="AK37"/>
  <c r="AL36"/>
  <c r="AK36"/>
  <c r="AL35"/>
  <c r="AK35"/>
  <c r="AL34"/>
  <c r="AK34"/>
  <c r="AL33"/>
  <c r="AK33"/>
  <c r="AL32"/>
  <c r="AK32"/>
  <c r="AL31"/>
  <c r="AK31"/>
  <c r="AL30"/>
  <c r="AK30"/>
  <c r="AL29"/>
  <c r="AK29"/>
  <c r="AL28"/>
  <c r="AK28"/>
  <c r="AL27"/>
  <c r="AK27"/>
  <c r="AL26"/>
  <c r="AK26"/>
  <c r="AL25"/>
  <c r="AK25"/>
  <c r="AL24"/>
  <c r="AK24"/>
  <c r="AL23"/>
  <c r="AK23"/>
  <c r="AL22"/>
  <c r="AK22"/>
  <c r="AL21"/>
  <c r="AK21"/>
  <c r="AL20"/>
  <c r="AK20"/>
  <c r="AL19"/>
  <c r="AK19"/>
  <c r="AL18"/>
  <c r="AK18"/>
  <c r="AL17"/>
  <c r="AK17"/>
  <c r="AL16"/>
  <c r="AK16"/>
  <c r="AL15"/>
  <c r="AK15"/>
  <c r="AL14"/>
  <c r="AK14"/>
  <c r="AL13"/>
  <c r="AK13"/>
  <c r="AL12"/>
  <c r="AK12"/>
  <c r="AL11"/>
  <c r="AK11"/>
  <c r="AL10"/>
  <c r="AK10"/>
  <c r="AL9"/>
  <c r="AK9"/>
  <c r="AL8"/>
  <c r="AK8"/>
  <c r="AL7"/>
  <c r="AK7"/>
  <c r="AJ82"/>
  <c r="AI82"/>
  <c r="AJ81"/>
  <c r="AI81"/>
  <c r="AJ80"/>
  <c r="AI80"/>
  <c r="AJ79"/>
  <c r="AI79"/>
  <c r="AJ78"/>
  <c r="AI78"/>
  <c r="AJ77"/>
  <c r="AI77"/>
  <c r="AJ76"/>
  <c r="AI76"/>
  <c r="AJ75"/>
  <c r="AI75"/>
  <c r="AJ74"/>
  <c r="AI74"/>
  <c r="AJ73"/>
  <c r="AI73"/>
  <c r="AJ72"/>
  <c r="AI72"/>
  <c r="AJ71"/>
  <c r="AI71"/>
  <c r="AJ70"/>
  <c r="AI70"/>
  <c r="AJ69"/>
  <c r="AI69"/>
  <c r="AJ68"/>
  <c r="AI68"/>
  <c r="AJ67"/>
  <c r="AI67"/>
  <c r="AJ66"/>
  <c r="AI66"/>
  <c r="AJ65"/>
  <c r="AI65"/>
  <c r="AJ64"/>
  <c r="AI64"/>
  <c r="AJ63"/>
  <c r="AI63"/>
  <c r="AJ62"/>
  <c r="AI62"/>
  <c r="AJ61"/>
  <c r="AI61"/>
  <c r="AJ60"/>
  <c r="AI60"/>
  <c r="AJ59"/>
  <c r="AI59"/>
  <c r="AJ58"/>
  <c r="AI58"/>
  <c r="AJ57"/>
  <c r="AI57"/>
  <c r="AJ56"/>
  <c r="AI56"/>
  <c r="AJ55"/>
  <c r="AI55"/>
  <c r="AJ54"/>
  <c r="AI54"/>
  <c r="AJ53"/>
  <c r="AI53"/>
  <c r="AJ52"/>
  <c r="AI52"/>
  <c r="AJ51"/>
  <c r="AI51"/>
  <c r="AJ50"/>
  <c r="AI50"/>
  <c r="AJ49"/>
  <c r="AI49"/>
  <c r="AJ48"/>
  <c r="AI48"/>
  <c r="AJ47"/>
  <c r="AI47"/>
  <c r="AJ46"/>
  <c r="AI46"/>
  <c r="AJ45"/>
  <c r="AI45"/>
  <c r="AJ44"/>
  <c r="AI44"/>
  <c r="AJ43"/>
  <c r="AI43"/>
  <c r="AJ42"/>
  <c r="AI42"/>
  <c r="AJ41"/>
  <c r="AI41"/>
  <c r="AJ40"/>
  <c r="AI40"/>
  <c r="AJ39"/>
  <c r="AI39"/>
  <c r="AJ38"/>
  <c r="AI38"/>
  <c r="AJ37"/>
  <c r="AI37"/>
  <c r="AJ36"/>
  <c r="AI36"/>
  <c r="AJ35"/>
  <c r="AI35"/>
  <c r="AJ34"/>
  <c r="AI34"/>
  <c r="AJ33"/>
  <c r="AI33"/>
  <c r="AJ32"/>
  <c r="AI32"/>
  <c r="AJ31"/>
  <c r="AI31"/>
  <c r="AJ30"/>
  <c r="AI30"/>
  <c r="AJ29"/>
  <c r="AI29"/>
  <c r="AJ28"/>
  <c r="AI28"/>
  <c r="AJ27"/>
  <c r="AI27"/>
  <c r="AJ26"/>
  <c r="AI26"/>
  <c r="AJ25"/>
  <c r="AI25"/>
  <c r="AJ24"/>
  <c r="AI24"/>
  <c r="AJ23"/>
  <c r="AI23"/>
  <c r="AJ22"/>
  <c r="AI22"/>
  <c r="AJ21"/>
  <c r="AI21"/>
  <c r="AJ20"/>
  <c r="AI20"/>
  <c r="AJ19"/>
  <c r="AI19"/>
  <c r="AJ18"/>
  <c r="AI18"/>
  <c r="AJ17"/>
  <c r="AI17"/>
  <c r="AJ16"/>
  <c r="AI16"/>
  <c r="AJ15"/>
  <c r="AI15"/>
  <c r="AJ14"/>
  <c r="AI14"/>
  <c r="AJ13"/>
  <c r="AI13"/>
  <c r="AJ12"/>
  <c r="AI12"/>
  <c r="AJ11"/>
  <c r="AI11"/>
  <c r="AJ10"/>
  <c r="AI10"/>
  <c r="AJ9"/>
  <c r="AI9"/>
  <c r="AJ8"/>
  <c r="AI8"/>
  <c r="AJ7"/>
  <c r="AI7"/>
  <c r="Y77"/>
  <c r="X77"/>
  <c r="Y76"/>
  <c r="X76"/>
  <c r="Y75"/>
  <c r="X75"/>
  <c r="Y74"/>
  <c r="X74"/>
  <c r="Y73"/>
  <c r="X73"/>
  <c r="Y72"/>
  <c r="Y85" s="1"/>
  <c r="X72"/>
  <c r="X85" s="1"/>
  <c r="Y71"/>
  <c r="X71"/>
  <c r="Y70"/>
  <c r="X70"/>
  <c r="Y69"/>
  <c r="X69"/>
  <c r="Y68"/>
  <c r="X68"/>
  <c r="Y67"/>
  <c r="X67"/>
  <c r="Y66"/>
  <c r="X66"/>
  <c r="Y65"/>
  <c r="X65"/>
  <c r="Y64"/>
  <c r="X64"/>
  <c r="Y63"/>
  <c r="X63"/>
  <c r="Y62"/>
  <c r="X62"/>
  <c r="Y61"/>
  <c r="X61"/>
  <c r="Y60"/>
  <c r="X60"/>
  <c r="Y59"/>
  <c r="X59"/>
  <c r="Y58"/>
  <c r="X58"/>
  <c r="Y57"/>
  <c r="X57"/>
  <c r="Y56"/>
  <c r="X56"/>
  <c r="Y55"/>
  <c r="X55"/>
  <c r="Y54"/>
  <c r="X54"/>
  <c r="Y53"/>
  <c r="X53"/>
  <c r="Y52"/>
  <c r="X52"/>
  <c r="Y51"/>
  <c r="X51"/>
  <c r="Y50"/>
  <c r="X50"/>
  <c r="Y49"/>
  <c r="X49"/>
  <c r="Y48"/>
  <c r="X48"/>
  <c r="Y47"/>
  <c r="X47"/>
  <c r="Y46"/>
  <c r="X46"/>
  <c r="Y45"/>
  <c r="X45"/>
  <c r="Y44"/>
  <c r="X44"/>
  <c r="Y43"/>
  <c r="X43"/>
  <c r="Y42"/>
  <c r="X42"/>
  <c r="Y41"/>
  <c r="X41"/>
  <c r="Y40"/>
  <c r="X40"/>
  <c r="Y39"/>
  <c r="X39"/>
  <c r="Y38"/>
  <c r="X38"/>
  <c r="Y37"/>
  <c r="X37"/>
  <c r="Y36"/>
  <c r="X36"/>
  <c r="Y35"/>
  <c r="X35"/>
  <c r="Y34"/>
  <c r="X34"/>
  <c r="Y33"/>
  <c r="X33"/>
  <c r="Y32"/>
  <c r="X32"/>
  <c r="Y31"/>
  <c r="X31"/>
  <c r="Y30"/>
  <c r="X30"/>
  <c r="Y29"/>
  <c r="X29"/>
  <c r="Y28"/>
  <c r="X28"/>
  <c r="Y27"/>
  <c r="X27"/>
  <c r="Y26"/>
  <c r="X26"/>
  <c r="Y25"/>
  <c r="X25"/>
  <c r="Y24"/>
  <c r="X24"/>
  <c r="Y23"/>
  <c r="X23"/>
  <c r="Y22"/>
  <c r="X22"/>
  <c r="Y21"/>
  <c r="X21"/>
  <c r="Y20"/>
  <c r="X20"/>
  <c r="Y19"/>
  <c r="X19"/>
  <c r="Y18"/>
  <c r="X18"/>
  <c r="Y17"/>
  <c r="X17"/>
  <c r="Y16"/>
  <c r="X16"/>
  <c r="Y15"/>
  <c r="X15"/>
  <c r="Y14"/>
  <c r="X14"/>
  <c r="Y13"/>
  <c r="X13"/>
  <c r="Y12"/>
  <c r="X12"/>
  <c r="Y11"/>
  <c r="X11"/>
  <c r="Y10"/>
  <c r="X10"/>
  <c r="Y9"/>
  <c r="X9"/>
  <c r="Y8"/>
  <c r="X8"/>
  <c r="Y7"/>
  <c r="X7"/>
  <c r="W78"/>
  <c r="V78"/>
  <c r="W77"/>
  <c r="V77"/>
  <c r="W76"/>
  <c r="V76"/>
  <c r="W75"/>
  <c r="V75"/>
  <c r="W74"/>
  <c r="V74"/>
  <c r="W73"/>
  <c r="V73"/>
  <c r="W72"/>
  <c r="W85" s="1"/>
  <c r="V72"/>
  <c r="V85" s="1"/>
  <c r="W71"/>
  <c r="V71"/>
  <c r="W70"/>
  <c r="V70"/>
  <c r="W69"/>
  <c r="V69"/>
  <c r="W68"/>
  <c r="V68"/>
  <c r="W67"/>
  <c r="V67"/>
  <c r="W66"/>
  <c r="V66"/>
  <c r="W65"/>
  <c r="V65"/>
  <c r="W64"/>
  <c r="V64"/>
  <c r="W63"/>
  <c r="V63"/>
  <c r="W62"/>
  <c r="V62"/>
  <c r="W61"/>
  <c r="V61"/>
  <c r="W60"/>
  <c r="V60"/>
  <c r="W59"/>
  <c r="V59"/>
  <c r="W58"/>
  <c r="V58"/>
  <c r="W57"/>
  <c r="V57"/>
  <c r="W56"/>
  <c r="V56"/>
  <c r="W55"/>
  <c r="V55"/>
  <c r="W54"/>
  <c r="V54"/>
  <c r="W53"/>
  <c r="V53"/>
  <c r="W52"/>
  <c r="V52"/>
  <c r="W51"/>
  <c r="V51"/>
  <c r="W50"/>
  <c r="V50"/>
  <c r="W49"/>
  <c r="V49"/>
  <c r="W48"/>
  <c r="V48"/>
  <c r="W47"/>
  <c r="V47"/>
  <c r="W46"/>
  <c r="V46"/>
  <c r="W45"/>
  <c r="V45"/>
  <c r="W44"/>
  <c r="V44"/>
  <c r="W43"/>
  <c r="V43"/>
  <c r="W42"/>
  <c r="V42"/>
  <c r="W41"/>
  <c r="V41"/>
  <c r="W40"/>
  <c r="V40"/>
  <c r="W39"/>
  <c r="V39"/>
  <c r="W38"/>
  <c r="V38"/>
  <c r="W37"/>
  <c r="V37"/>
  <c r="W36"/>
  <c r="V36"/>
  <c r="W35"/>
  <c r="V35"/>
  <c r="W34"/>
  <c r="V34"/>
  <c r="W33"/>
  <c r="V33"/>
  <c r="W32"/>
  <c r="V32"/>
  <c r="W31"/>
  <c r="V31"/>
  <c r="W30"/>
  <c r="V30"/>
  <c r="W29"/>
  <c r="V29"/>
  <c r="W28"/>
  <c r="V28"/>
  <c r="W27"/>
  <c r="V27"/>
  <c r="W26"/>
  <c r="V26"/>
  <c r="W25"/>
  <c r="V25"/>
  <c r="W24"/>
  <c r="V24"/>
  <c r="W23"/>
  <c r="V23"/>
  <c r="W22"/>
  <c r="V22"/>
  <c r="W21"/>
  <c r="V21"/>
  <c r="W20"/>
  <c r="V20"/>
  <c r="W19"/>
  <c r="V19"/>
  <c r="W18"/>
  <c r="V18"/>
  <c r="W17"/>
  <c r="V17"/>
  <c r="W16"/>
  <c r="V16"/>
  <c r="W15"/>
  <c r="V15"/>
  <c r="W14"/>
  <c r="V14"/>
  <c r="W13"/>
  <c r="V13"/>
  <c r="W12"/>
  <c r="V12"/>
  <c r="W11"/>
  <c r="V11"/>
  <c r="W10"/>
  <c r="V10"/>
  <c r="W9"/>
  <c r="V9"/>
  <c r="W8"/>
  <c r="V8"/>
  <c r="W7"/>
  <c r="V7"/>
  <c r="S80"/>
  <c r="R80"/>
  <c r="S79"/>
  <c r="R79"/>
  <c r="S78"/>
  <c r="R78"/>
  <c r="S77"/>
  <c r="R77"/>
  <c r="S76"/>
  <c r="R76"/>
  <c r="S75"/>
  <c r="R75"/>
  <c r="S74"/>
  <c r="R74"/>
  <c r="S73"/>
  <c r="R73"/>
  <c r="S72"/>
  <c r="S85" s="1"/>
  <c r="R72"/>
  <c r="R85" s="1"/>
  <c r="S71"/>
  <c r="R71"/>
  <c r="S70"/>
  <c r="R70"/>
  <c r="S69"/>
  <c r="R69"/>
  <c r="S68"/>
  <c r="R68"/>
  <c r="S67"/>
  <c r="R67"/>
  <c r="S66"/>
  <c r="R66"/>
  <c r="S65"/>
  <c r="R65"/>
  <c r="S64"/>
  <c r="R64"/>
  <c r="S63"/>
  <c r="R63"/>
  <c r="S62"/>
  <c r="R62"/>
  <c r="S61"/>
  <c r="R61"/>
  <c r="S60"/>
  <c r="R60"/>
  <c r="S59"/>
  <c r="R59"/>
  <c r="S58"/>
  <c r="R58"/>
  <c r="S57"/>
  <c r="R57"/>
  <c r="S56"/>
  <c r="R56"/>
  <c r="S55"/>
  <c r="R55"/>
  <c r="S54"/>
  <c r="R54"/>
  <c r="S53"/>
  <c r="R53"/>
  <c r="S52"/>
  <c r="R52"/>
  <c r="S51"/>
  <c r="R51"/>
  <c r="S50"/>
  <c r="R50"/>
  <c r="S49"/>
  <c r="R49"/>
  <c r="S48"/>
  <c r="R48"/>
  <c r="S47"/>
  <c r="R47"/>
  <c r="S46"/>
  <c r="R46"/>
  <c r="S45"/>
  <c r="R45"/>
  <c r="S44"/>
  <c r="R44"/>
  <c r="S43"/>
  <c r="R43"/>
  <c r="S42"/>
  <c r="R42"/>
  <c r="S41"/>
  <c r="R41"/>
  <c r="S40"/>
  <c r="R40"/>
  <c r="S39"/>
  <c r="R39"/>
  <c r="S38"/>
  <c r="R38"/>
  <c r="S37"/>
  <c r="R37"/>
  <c r="S36"/>
  <c r="R36"/>
  <c r="S35"/>
  <c r="R35"/>
  <c r="S34"/>
  <c r="R34"/>
  <c r="S33"/>
  <c r="R33"/>
  <c r="S32"/>
  <c r="R32"/>
  <c r="S31"/>
  <c r="R31"/>
  <c r="S30"/>
  <c r="R30"/>
  <c r="S29"/>
  <c r="R29"/>
  <c r="S28"/>
  <c r="R28"/>
  <c r="S27"/>
  <c r="R27"/>
  <c r="S26"/>
  <c r="R26"/>
  <c r="S25"/>
  <c r="R25"/>
  <c r="S24"/>
  <c r="R24"/>
  <c r="S23"/>
  <c r="R23"/>
  <c r="S22"/>
  <c r="R22"/>
  <c r="S21"/>
  <c r="R21"/>
  <c r="S20"/>
  <c r="R20"/>
  <c r="S19"/>
  <c r="R19"/>
  <c r="S18"/>
  <c r="R18"/>
  <c r="S17"/>
  <c r="R17"/>
  <c r="S16"/>
  <c r="R16"/>
  <c r="S15"/>
  <c r="R15"/>
  <c r="S14"/>
  <c r="R14"/>
  <c r="S13"/>
  <c r="R13"/>
  <c r="S12"/>
  <c r="R12"/>
  <c r="S11"/>
  <c r="R11"/>
  <c r="S10"/>
  <c r="R10"/>
  <c r="S9"/>
  <c r="R9"/>
  <c r="S8"/>
  <c r="R8"/>
  <c r="S7"/>
  <c r="R7"/>
  <c r="Q81"/>
  <c r="P81"/>
  <c r="Q80"/>
  <c r="P80"/>
  <c r="Q79"/>
  <c r="P79"/>
  <c r="Q78"/>
  <c r="P78"/>
  <c r="Q77"/>
  <c r="P77"/>
  <c r="Q76"/>
  <c r="P76"/>
  <c r="Q75"/>
  <c r="P75"/>
  <c r="Q74"/>
  <c r="P74"/>
  <c r="Q73"/>
  <c r="P73"/>
  <c r="Q72"/>
  <c r="Q85" s="1"/>
  <c r="P72"/>
  <c r="P85" s="1"/>
  <c r="Q71"/>
  <c r="P71"/>
  <c r="Q70"/>
  <c r="P70"/>
  <c r="Q69"/>
  <c r="P69"/>
  <c r="Q68"/>
  <c r="P68"/>
  <c r="Q67"/>
  <c r="P67"/>
  <c r="Q66"/>
  <c r="P66"/>
  <c r="Q65"/>
  <c r="P65"/>
  <c r="Q64"/>
  <c r="P64"/>
  <c r="Q63"/>
  <c r="P63"/>
  <c r="Q62"/>
  <c r="P62"/>
  <c r="Q61"/>
  <c r="P61"/>
  <c r="Q60"/>
  <c r="P60"/>
  <c r="Q59"/>
  <c r="P59"/>
  <c r="Q58"/>
  <c r="P58"/>
  <c r="Q57"/>
  <c r="P57"/>
  <c r="Q56"/>
  <c r="P56"/>
  <c r="Q55"/>
  <c r="P55"/>
  <c r="Q54"/>
  <c r="P54"/>
  <c r="Q53"/>
  <c r="P53"/>
  <c r="Q52"/>
  <c r="P52"/>
  <c r="Q51"/>
  <c r="P51"/>
  <c r="Q50"/>
  <c r="P50"/>
  <c r="Q49"/>
  <c r="P49"/>
  <c r="Q48"/>
  <c r="P48"/>
  <c r="Q47"/>
  <c r="P47"/>
  <c r="Q46"/>
  <c r="P46"/>
  <c r="Q45"/>
  <c r="P45"/>
  <c r="Q44"/>
  <c r="P44"/>
  <c r="Q43"/>
  <c r="P43"/>
  <c r="Q42"/>
  <c r="P42"/>
  <c r="Q41"/>
  <c r="P41"/>
  <c r="Q40"/>
  <c r="P40"/>
  <c r="Q39"/>
  <c r="P39"/>
  <c r="Q38"/>
  <c r="P38"/>
  <c r="Q37"/>
  <c r="P37"/>
  <c r="Q36"/>
  <c r="P36"/>
  <c r="Q35"/>
  <c r="P35"/>
  <c r="Q34"/>
  <c r="P34"/>
  <c r="Q33"/>
  <c r="P33"/>
  <c r="Q32"/>
  <c r="P32"/>
  <c r="Q31"/>
  <c r="P31"/>
  <c r="Q30"/>
  <c r="P30"/>
  <c r="Q29"/>
  <c r="P29"/>
  <c r="Q28"/>
  <c r="P28"/>
  <c r="Q27"/>
  <c r="P27"/>
  <c r="Q26"/>
  <c r="P26"/>
  <c r="Q25"/>
  <c r="P25"/>
  <c r="Q24"/>
  <c r="P24"/>
  <c r="Q23"/>
  <c r="P23"/>
  <c r="Q22"/>
  <c r="P22"/>
  <c r="Q21"/>
  <c r="P21"/>
  <c r="Q20"/>
  <c r="P20"/>
  <c r="Q19"/>
  <c r="P19"/>
  <c r="Q18"/>
  <c r="P18"/>
  <c r="Q17"/>
  <c r="P17"/>
  <c r="Q16"/>
  <c r="P16"/>
  <c r="Q15"/>
  <c r="P15"/>
  <c r="Q14"/>
  <c r="P14"/>
  <c r="Q13"/>
  <c r="P13"/>
  <c r="Q12"/>
  <c r="P12"/>
  <c r="Q11"/>
  <c r="P11"/>
  <c r="Q10"/>
  <c r="P10"/>
  <c r="Q9"/>
  <c r="P9"/>
  <c r="Q8"/>
  <c r="P8"/>
  <c r="Q7"/>
  <c r="P7"/>
  <c r="U79"/>
  <c r="U78"/>
  <c r="U77"/>
  <c r="U76"/>
  <c r="U75"/>
  <c r="U74"/>
  <c r="U73"/>
  <c r="U72"/>
  <c r="U71"/>
  <c r="U70"/>
  <c r="U69"/>
  <c r="U68"/>
  <c r="U67"/>
  <c r="U66"/>
  <c r="U62"/>
  <c r="U60"/>
  <c r="U58"/>
  <c r="U54"/>
  <c r="U53"/>
  <c r="U52"/>
  <c r="U50"/>
  <c r="U49"/>
  <c r="U46"/>
  <c r="U45"/>
  <c r="U44"/>
  <c r="U41"/>
  <c r="U39"/>
  <c r="U38"/>
  <c r="U35"/>
  <c r="U32"/>
  <c r="U29"/>
  <c r="U28"/>
  <c r="U24"/>
  <c r="U23"/>
  <c r="U16"/>
  <c r="U15"/>
  <c r="U14"/>
  <c r="U13"/>
  <c r="U10"/>
  <c r="U9"/>
  <c r="U7"/>
  <c r="O83"/>
  <c r="O82"/>
  <c r="O81"/>
  <c r="O80"/>
  <c r="O79"/>
  <c r="O78"/>
  <c r="O77"/>
  <c r="O76"/>
  <c r="O75"/>
  <c r="O74"/>
  <c r="O73"/>
  <c r="O72"/>
  <c r="O71"/>
  <c r="O70"/>
  <c r="O69"/>
  <c r="O68"/>
  <c r="O67"/>
  <c r="O66"/>
  <c r="O62"/>
  <c r="O60"/>
  <c r="O58"/>
  <c r="O54"/>
  <c r="O53"/>
  <c r="O52"/>
  <c r="O50"/>
  <c r="O49"/>
  <c r="O48"/>
  <c r="O46"/>
  <c r="O44"/>
  <c r="O41"/>
  <c r="O39"/>
  <c r="O38"/>
  <c r="O35"/>
  <c r="O32"/>
  <c r="O29"/>
  <c r="O28"/>
  <c r="O24"/>
  <c r="O23"/>
  <c r="O16"/>
  <c r="O15"/>
  <c r="O14"/>
  <c r="O13"/>
  <c r="O10"/>
  <c r="O9"/>
  <c r="O7"/>
  <c r="N82"/>
  <c r="N81"/>
  <c r="N80"/>
  <c r="N79"/>
  <c r="N78"/>
  <c r="N77"/>
  <c r="N76"/>
  <c r="N75"/>
  <c r="N74"/>
  <c r="N73"/>
  <c r="N72"/>
  <c r="N71"/>
  <c r="N65"/>
  <c r="N64"/>
  <c r="N63"/>
  <c r="N61"/>
  <c r="N59"/>
  <c r="N57"/>
  <c r="N56"/>
  <c r="N55"/>
  <c r="N51"/>
  <c r="N49"/>
  <c r="N48"/>
  <c r="N47"/>
  <c r="N45"/>
  <c r="N43"/>
  <c r="N42"/>
  <c r="N40"/>
  <c r="N37"/>
  <c r="N36"/>
  <c r="N34"/>
  <c r="N33"/>
  <c r="N31"/>
  <c r="N30"/>
  <c r="N27"/>
  <c r="N26"/>
  <c r="N25"/>
  <c r="N22"/>
  <c r="N21"/>
  <c r="N20"/>
  <c r="N19"/>
  <c r="N18"/>
  <c r="N17"/>
  <c r="N12"/>
  <c r="N11"/>
  <c r="N8"/>
  <c r="T79"/>
  <c r="T78"/>
  <c r="T77"/>
  <c r="T76"/>
  <c r="T75"/>
  <c r="T74"/>
  <c r="T73"/>
  <c r="T72"/>
  <c r="T71"/>
  <c r="T70"/>
  <c r="T69"/>
  <c r="T68"/>
  <c r="T65"/>
  <c r="T64"/>
  <c r="T63"/>
  <c r="T61"/>
  <c r="T59"/>
  <c r="T57"/>
  <c r="T56"/>
  <c r="T55"/>
  <c r="T51"/>
  <c r="T48"/>
  <c r="T47"/>
  <c r="T46"/>
  <c r="T45"/>
  <c r="T43"/>
  <c r="T42"/>
  <c r="T40"/>
  <c r="T37"/>
  <c r="T36"/>
  <c r="T34"/>
  <c r="T33"/>
  <c r="T31"/>
  <c r="T30"/>
  <c r="T27"/>
  <c r="T26"/>
  <c r="T25"/>
  <c r="T22"/>
  <c r="T21"/>
  <c r="T20"/>
  <c r="T19"/>
  <c r="T18"/>
  <c r="T17"/>
  <c r="T12"/>
  <c r="T11"/>
  <c r="T8"/>
  <c r="AV85"/>
  <c r="AV86" s="1"/>
  <c r="AV84"/>
  <c r="AV83"/>
  <c r="AV82"/>
  <c r="AV81"/>
  <c r="AV80"/>
  <c r="AV79"/>
  <c r="AV78"/>
  <c r="AV77"/>
  <c r="AV76"/>
  <c r="AV75"/>
  <c r="AV74"/>
  <c r="AV73"/>
  <c r="AV72"/>
  <c r="AV71"/>
  <c r="AV70"/>
  <c r="AV69"/>
  <c r="AV68"/>
  <c r="AV67"/>
  <c r="AV66"/>
  <c r="AV65"/>
  <c r="AV64"/>
  <c r="AV63"/>
  <c r="AV62"/>
  <c r="AV61"/>
  <c r="AV60"/>
  <c r="AV59"/>
  <c r="AV58"/>
  <c r="AV57"/>
  <c r="AV56"/>
  <c r="AV55"/>
  <c r="AV54"/>
  <c r="AV53"/>
  <c r="AV52"/>
  <c r="AV51"/>
  <c r="AV50"/>
  <c r="AV49"/>
  <c r="AV48"/>
  <c r="AV47"/>
  <c r="AV46"/>
  <c r="AV45"/>
  <c r="AV44"/>
  <c r="AV43"/>
  <c r="AV42"/>
  <c r="AV41"/>
  <c r="AV40"/>
  <c r="AV39"/>
  <c r="AV38"/>
  <c r="AV37"/>
  <c r="AV36"/>
  <c r="AV35"/>
  <c r="AV34"/>
  <c r="AV33"/>
  <c r="AV32"/>
  <c r="AV31"/>
  <c r="AV30"/>
  <c r="AV29"/>
  <c r="AV28"/>
  <c r="AV27"/>
  <c r="AV26"/>
  <c r="AV25"/>
  <c r="AV24"/>
  <c r="AV23"/>
  <c r="AV22"/>
  <c r="AV21"/>
  <c r="AV20"/>
  <c r="AV19"/>
  <c r="AV18"/>
  <c r="AV17"/>
  <c r="AV16"/>
  <c r="AV15"/>
  <c r="AV14"/>
  <c r="AV13"/>
  <c r="AV12"/>
  <c r="AV11"/>
  <c r="AV10"/>
  <c r="AV9"/>
  <c r="AV8"/>
  <c r="AV7"/>
  <c r="AH85"/>
  <c r="AH86" s="1"/>
  <c r="AH84"/>
  <c r="AH83"/>
  <c r="AH82"/>
  <c r="AH81"/>
  <c r="AH80"/>
  <c r="AH79"/>
  <c r="AH78"/>
  <c r="AH77"/>
  <c r="AH76"/>
  <c r="AH75"/>
  <c r="AH74"/>
  <c r="AH73"/>
  <c r="AH72"/>
  <c r="AH71"/>
  <c r="AH70"/>
  <c r="AH69"/>
  <c r="AH68"/>
  <c r="AH67"/>
  <c r="AH66"/>
  <c r="AH65"/>
  <c r="AH64"/>
  <c r="AH63"/>
  <c r="AH62"/>
  <c r="AH61"/>
  <c r="AH60"/>
  <c r="AH59"/>
  <c r="AH58"/>
  <c r="AH57"/>
  <c r="AH56"/>
  <c r="AH55"/>
  <c r="AH54"/>
  <c r="AH53"/>
  <c r="AH52"/>
  <c r="AH51"/>
  <c r="AH50"/>
  <c r="AH49"/>
  <c r="AH48"/>
  <c r="AH47"/>
  <c r="AH46"/>
  <c r="AH45"/>
  <c r="AH44"/>
  <c r="AH43"/>
  <c r="AH42"/>
  <c r="AH41"/>
  <c r="AH40"/>
  <c r="AH39"/>
  <c r="AH38"/>
  <c r="AH37"/>
  <c r="AH36"/>
  <c r="AH35"/>
  <c r="AH34"/>
  <c r="AH33"/>
  <c r="AH32"/>
  <c r="AH31"/>
  <c r="AH30"/>
  <c r="AH29"/>
  <c r="AH28"/>
  <c r="AH27"/>
  <c r="AH26"/>
  <c r="AH25"/>
  <c r="AH24"/>
  <c r="AH23"/>
  <c r="AH22"/>
  <c r="AH21"/>
  <c r="AH20"/>
  <c r="AH19"/>
  <c r="AH18"/>
  <c r="AH17"/>
  <c r="AH16"/>
  <c r="AH15"/>
  <c r="AH14"/>
  <c r="AH13"/>
  <c r="AH12"/>
  <c r="AH11"/>
  <c r="AH10"/>
  <c r="AH9"/>
  <c r="AH8"/>
  <c r="AH7"/>
  <c r="C14"/>
  <c r="N13" s="1"/>
  <c r="K6"/>
  <c r="K7"/>
  <c r="B7" s="1"/>
  <c r="K8"/>
  <c r="L8" s="1"/>
  <c r="M8" s="1"/>
  <c r="K9"/>
  <c r="B9" s="1"/>
  <c r="K10"/>
  <c r="B10" s="1"/>
  <c r="C10" s="1"/>
  <c r="K11"/>
  <c r="B11" s="1"/>
  <c r="C11" s="1"/>
  <c r="N10" s="1"/>
  <c r="K12"/>
  <c r="B12" s="1"/>
  <c r="C12" s="1"/>
  <c r="U8" s="1"/>
  <c r="K13"/>
  <c r="B13" s="1"/>
  <c r="C13" s="1"/>
  <c r="T9" s="1"/>
  <c r="AC12"/>
  <c r="AX86"/>
  <c r="AX85"/>
  <c r="AX84"/>
  <c r="BC83"/>
  <c r="BB83"/>
  <c r="BC81"/>
  <c r="BB81"/>
  <c r="BC73"/>
  <c r="BB73"/>
  <c r="BC65"/>
  <c r="BB65"/>
  <c r="BC53"/>
  <c r="BB53"/>
  <c r="BC49"/>
  <c r="BB49"/>
  <c r="BC40"/>
  <c r="BB40"/>
  <c r="BC32"/>
  <c r="BB32"/>
  <c r="BC24"/>
  <c r="BB24"/>
  <c r="AW95"/>
  <c r="AW94"/>
  <c r="AW93"/>
  <c r="AW92"/>
  <c r="AW91"/>
  <c r="AW90"/>
  <c r="AW81"/>
  <c r="AW80"/>
  <c r="AW79"/>
  <c r="AW78"/>
  <c r="AW77"/>
  <c r="AW76"/>
  <c r="AW75"/>
  <c r="AW74"/>
  <c r="AW73"/>
  <c r="AW72"/>
  <c r="AW71"/>
  <c r="AW70"/>
  <c r="AW69"/>
  <c r="AW68"/>
  <c r="AW67"/>
  <c r="AW66"/>
  <c r="AW65"/>
  <c r="AW64"/>
  <c r="AW63"/>
  <c r="AW62"/>
  <c r="AW61"/>
  <c r="AW60"/>
  <c r="AW59"/>
  <c r="AW58"/>
  <c r="AW57"/>
  <c r="AW56"/>
  <c r="AW55"/>
  <c r="AW54"/>
  <c r="AW53"/>
  <c r="AW52"/>
  <c r="AW51"/>
  <c r="AW50"/>
  <c r="AW49"/>
  <c r="AW48"/>
  <c r="AW47"/>
  <c r="AW46"/>
  <c r="AW45"/>
  <c r="AW44"/>
  <c r="AW43"/>
  <c r="AW42"/>
  <c r="AW41"/>
  <c r="AW40"/>
  <c r="AW39"/>
  <c r="AW38"/>
  <c r="AW37"/>
  <c r="AW36"/>
  <c r="AW35"/>
  <c r="AW34"/>
  <c r="AW33"/>
  <c r="AW32"/>
  <c r="AW31"/>
  <c r="AW30"/>
  <c r="AW29"/>
  <c r="AW28"/>
  <c r="AW27"/>
  <c r="AW26"/>
  <c r="AW25"/>
  <c r="AW24"/>
  <c r="AW23"/>
  <c r="AW22"/>
  <c r="AW21"/>
  <c r="AW20"/>
  <c r="AW19"/>
  <c r="AW18"/>
  <c r="AW17"/>
  <c r="AW16"/>
  <c r="AW15"/>
  <c r="AW14"/>
  <c r="AW13"/>
  <c r="AW12"/>
  <c r="AW11"/>
  <c r="AW10"/>
  <c r="AW9"/>
  <c r="AW8"/>
  <c r="AW7"/>
  <c r="AW6"/>
  <c r="AF85"/>
  <c r="AE85"/>
  <c r="AF84"/>
  <c r="AE84"/>
  <c r="J85"/>
  <c r="I85"/>
  <c r="H85"/>
  <c r="G85"/>
  <c r="F85"/>
  <c r="E85"/>
  <c r="J84"/>
  <c r="I84"/>
  <c r="H84"/>
  <c r="G84"/>
  <c r="F84"/>
  <c r="E84"/>
  <c r="D85"/>
  <c r="D84"/>
  <c r="K83"/>
  <c r="B83" s="1"/>
  <c r="C83" s="1"/>
  <c r="K82"/>
  <c r="B82" s="1"/>
  <c r="K81"/>
  <c r="B81" s="1"/>
  <c r="C81" s="1"/>
  <c r="K80"/>
  <c r="B80" s="1"/>
  <c r="K79"/>
  <c r="AC83" s="1"/>
  <c r="K78"/>
  <c r="B78" s="1"/>
  <c r="K77"/>
  <c r="AC81" s="1"/>
  <c r="K76"/>
  <c r="B76" s="1"/>
  <c r="K75"/>
  <c r="AC79" s="1"/>
  <c r="K74"/>
  <c r="K73"/>
  <c r="AC77" s="1"/>
  <c r="K72"/>
  <c r="B72" s="1"/>
  <c r="K71"/>
  <c r="AC75" s="1"/>
  <c r="K70"/>
  <c r="B70" s="1"/>
  <c r="K69"/>
  <c r="AC73" s="1"/>
  <c r="K68"/>
  <c r="B68" s="1"/>
  <c r="K67"/>
  <c r="AC71" s="1"/>
  <c r="K66"/>
  <c r="B66" s="1"/>
  <c r="K65"/>
  <c r="AC69" s="1"/>
  <c r="K64"/>
  <c r="B64" s="1"/>
  <c r="K63"/>
  <c r="AC67" s="1"/>
  <c r="K62"/>
  <c r="K61"/>
  <c r="AC65" s="1"/>
  <c r="K60"/>
  <c r="B60" s="1"/>
  <c r="K59"/>
  <c r="AC63" s="1"/>
  <c r="K58"/>
  <c r="B58" s="1"/>
  <c r="K57"/>
  <c r="AC61" s="1"/>
  <c r="K56"/>
  <c r="B56" s="1"/>
  <c r="K55"/>
  <c r="AC59" s="1"/>
  <c r="K54"/>
  <c r="B54" s="1"/>
  <c r="K53"/>
  <c r="AC57" s="1"/>
  <c r="K52"/>
  <c r="B52" s="1"/>
  <c r="K51"/>
  <c r="AC55" s="1"/>
  <c r="K50"/>
  <c r="K49"/>
  <c r="AC53" s="1"/>
  <c r="K48"/>
  <c r="B48" s="1"/>
  <c r="K47"/>
  <c r="AC51" s="1"/>
  <c r="K46"/>
  <c r="B46" s="1"/>
  <c r="K45"/>
  <c r="AC49" s="1"/>
  <c r="K44"/>
  <c r="B44" s="1"/>
  <c r="K43"/>
  <c r="AC47" s="1"/>
  <c r="K42"/>
  <c r="B42" s="1"/>
  <c r="K41"/>
  <c r="Z46" s="1"/>
  <c r="K40"/>
  <c r="B40" s="1"/>
  <c r="K39"/>
  <c r="AC43" s="1"/>
  <c r="K38"/>
  <c r="B38" s="1"/>
  <c r="K37"/>
  <c r="AC41" s="1"/>
  <c r="K36"/>
  <c r="B36" s="1"/>
  <c r="K35"/>
  <c r="AC39" s="1"/>
  <c r="K34"/>
  <c r="B34" s="1"/>
  <c r="K33"/>
  <c r="Z35" s="1"/>
  <c r="K32"/>
  <c r="B32" s="1"/>
  <c r="K31"/>
  <c r="AC35" s="1"/>
  <c r="K30"/>
  <c r="B30" s="1"/>
  <c r="K29"/>
  <c r="AC33" s="1"/>
  <c r="K28"/>
  <c r="B28" s="1"/>
  <c r="K27"/>
  <c r="AC31" s="1"/>
  <c r="K26"/>
  <c r="B26" s="1"/>
  <c r="K25"/>
  <c r="AC29" s="1"/>
  <c r="K24"/>
  <c r="B24" s="1"/>
  <c r="K23"/>
  <c r="AC27" s="1"/>
  <c r="K22"/>
  <c r="B22" s="1"/>
  <c r="K21"/>
  <c r="AC25" s="1"/>
  <c r="K20"/>
  <c r="B20" s="1"/>
  <c r="K19"/>
  <c r="AC23" s="1"/>
  <c r="K18"/>
  <c r="B18" s="1"/>
  <c r="K17"/>
  <c r="Z24" s="1"/>
  <c r="K16"/>
  <c r="B16" s="1"/>
  <c r="K15"/>
  <c r="AC19" s="1"/>
  <c r="K14"/>
  <c r="B14" s="1"/>
  <c r="BA84" l="1"/>
  <c r="BA86"/>
  <c r="AZ86"/>
  <c r="AT86"/>
  <c r="AS86"/>
  <c r="AR86"/>
  <c r="AQ86"/>
  <c r="AP86"/>
  <c r="AO86"/>
  <c r="AN86"/>
  <c r="AM86"/>
  <c r="Y84"/>
  <c r="Y86" s="1"/>
  <c r="X84"/>
  <c r="X86" s="1"/>
  <c r="Q84"/>
  <c r="S84"/>
  <c r="S86" s="1"/>
  <c r="W84"/>
  <c r="W86" s="1"/>
  <c r="P84"/>
  <c r="R84"/>
  <c r="R86" s="1"/>
  <c r="V84"/>
  <c r="V86" s="1"/>
  <c r="T10"/>
  <c r="N9"/>
  <c r="O12"/>
  <c r="T7"/>
  <c r="O11"/>
  <c r="Z16"/>
  <c r="B8"/>
  <c r="C8" s="1"/>
  <c r="N7" s="1"/>
  <c r="C82"/>
  <c r="L7"/>
  <c r="L9"/>
  <c r="M9" s="1"/>
  <c r="L11"/>
  <c r="M11" s="1"/>
  <c r="L13"/>
  <c r="M13" s="1"/>
  <c r="L15"/>
  <c r="M15" s="1"/>
  <c r="L17"/>
  <c r="M17" s="1"/>
  <c r="L19"/>
  <c r="M19" s="1"/>
  <c r="L21"/>
  <c r="M21" s="1"/>
  <c r="L23"/>
  <c r="M23" s="1"/>
  <c r="L25"/>
  <c r="M25" s="1"/>
  <c r="L27"/>
  <c r="M27" s="1"/>
  <c r="L29"/>
  <c r="M29" s="1"/>
  <c r="L31"/>
  <c r="M31" s="1"/>
  <c r="L33"/>
  <c r="M33" s="1"/>
  <c r="L35"/>
  <c r="M35" s="1"/>
  <c r="L37"/>
  <c r="M37" s="1"/>
  <c r="L39"/>
  <c r="M39" s="1"/>
  <c r="L41"/>
  <c r="M41" s="1"/>
  <c r="L43"/>
  <c r="M43" s="1"/>
  <c r="L45"/>
  <c r="M45" s="1"/>
  <c r="L47"/>
  <c r="M47" s="1"/>
  <c r="L49"/>
  <c r="M49" s="1"/>
  <c r="L51"/>
  <c r="M51" s="1"/>
  <c r="L53"/>
  <c r="M53" s="1"/>
  <c r="L55"/>
  <c r="M55" s="1"/>
  <c r="L57"/>
  <c r="M57" s="1"/>
  <c r="L59"/>
  <c r="M59" s="1"/>
  <c r="L61"/>
  <c r="M61" s="1"/>
  <c r="L63"/>
  <c r="M63" s="1"/>
  <c r="L65"/>
  <c r="M65" s="1"/>
  <c r="L67"/>
  <c r="M67" s="1"/>
  <c r="L69"/>
  <c r="M69" s="1"/>
  <c r="L71"/>
  <c r="M71" s="1"/>
  <c r="L73"/>
  <c r="M73" s="1"/>
  <c r="L75"/>
  <c r="M75" s="1"/>
  <c r="L77"/>
  <c r="M77" s="1"/>
  <c r="L79"/>
  <c r="M79" s="1"/>
  <c r="L81"/>
  <c r="M81" s="1"/>
  <c r="L83"/>
  <c r="M83" s="1"/>
  <c r="Z53"/>
  <c r="Z65"/>
  <c r="Z81"/>
  <c r="B6"/>
  <c r="C7" s="1"/>
  <c r="L10"/>
  <c r="M10" s="1"/>
  <c r="L12"/>
  <c r="M12" s="1"/>
  <c r="L14"/>
  <c r="M14" s="1"/>
  <c r="L16"/>
  <c r="M16" s="1"/>
  <c r="L18"/>
  <c r="M18" s="1"/>
  <c r="L20"/>
  <c r="M20" s="1"/>
  <c r="L22"/>
  <c r="M22" s="1"/>
  <c r="L24"/>
  <c r="M24" s="1"/>
  <c r="L26"/>
  <c r="M26" s="1"/>
  <c r="L28"/>
  <c r="M28" s="1"/>
  <c r="L30"/>
  <c r="M30" s="1"/>
  <c r="L32"/>
  <c r="M32" s="1"/>
  <c r="L34"/>
  <c r="M34" s="1"/>
  <c r="L36"/>
  <c r="M36" s="1"/>
  <c r="L38"/>
  <c r="M38" s="1"/>
  <c r="L40"/>
  <c r="M40" s="1"/>
  <c r="L42"/>
  <c r="M42" s="1"/>
  <c r="L44"/>
  <c r="M44" s="1"/>
  <c r="L46"/>
  <c r="M46" s="1"/>
  <c r="L48"/>
  <c r="M48" s="1"/>
  <c r="L50"/>
  <c r="M50" s="1"/>
  <c r="L52"/>
  <c r="M52" s="1"/>
  <c r="L54"/>
  <c r="M54" s="1"/>
  <c r="L56"/>
  <c r="M56" s="1"/>
  <c r="L58"/>
  <c r="M58" s="1"/>
  <c r="L60"/>
  <c r="M60" s="1"/>
  <c r="L62"/>
  <c r="M62" s="1"/>
  <c r="L64"/>
  <c r="M64" s="1"/>
  <c r="L66"/>
  <c r="M66" s="1"/>
  <c r="L68"/>
  <c r="M68" s="1"/>
  <c r="L70"/>
  <c r="M70" s="1"/>
  <c r="L72"/>
  <c r="M72" s="1"/>
  <c r="L74"/>
  <c r="M74" s="1"/>
  <c r="L76"/>
  <c r="M76" s="1"/>
  <c r="L78"/>
  <c r="M78" s="1"/>
  <c r="L80"/>
  <c r="M80" s="1"/>
  <c r="L82"/>
  <c r="M82" s="1"/>
  <c r="AC16"/>
  <c r="AC18"/>
  <c r="AC20"/>
  <c r="AC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63"/>
  <c r="AD64"/>
  <c r="AD65"/>
  <c r="AD66"/>
  <c r="AD67"/>
  <c r="AD68"/>
  <c r="AD69"/>
  <c r="AD70"/>
  <c r="AD71"/>
  <c r="AD72"/>
  <c r="AD73"/>
  <c r="AD74"/>
  <c r="AD75"/>
  <c r="AD76"/>
  <c r="AD77"/>
  <c r="AD78"/>
  <c r="AD79"/>
  <c r="AD80"/>
  <c r="AD81"/>
  <c r="AD82"/>
  <c r="AD83"/>
  <c r="B15"/>
  <c r="B17"/>
  <c r="B19"/>
  <c r="B21"/>
  <c r="B23"/>
  <c r="B25"/>
  <c r="B27"/>
  <c r="B29"/>
  <c r="B31"/>
  <c r="B33"/>
  <c r="B35"/>
  <c r="B37"/>
  <c r="B39"/>
  <c r="B41"/>
  <c r="B43"/>
  <c r="B45"/>
  <c r="B47"/>
  <c r="B49"/>
  <c r="B51"/>
  <c r="B53"/>
  <c r="B55"/>
  <c r="B57"/>
  <c r="B59"/>
  <c r="B61"/>
  <c r="C61" s="1"/>
  <c r="B63"/>
  <c r="B65"/>
  <c r="B67"/>
  <c r="B69"/>
  <c r="B71"/>
  <c r="B73"/>
  <c r="C73" s="1"/>
  <c r="B75"/>
  <c r="B77"/>
  <c r="B79"/>
  <c r="Z32"/>
  <c r="Z40"/>
  <c r="Z49"/>
  <c r="Z61"/>
  <c r="Z73"/>
  <c r="Z83"/>
  <c r="AD15"/>
  <c r="AC14"/>
  <c r="AC17"/>
  <c r="AC21"/>
  <c r="AC24"/>
  <c r="AC26"/>
  <c r="AC28"/>
  <c r="AC30"/>
  <c r="AC32"/>
  <c r="AC34"/>
  <c r="AC36"/>
  <c r="AC37"/>
  <c r="AC38"/>
  <c r="AC40"/>
  <c r="AC42"/>
  <c r="AC44"/>
  <c r="AC45"/>
  <c r="AC46"/>
  <c r="AC48"/>
  <c r="AC50"/>
  <c r="AC52"/>
  <c r="AC54"/>
  <c r="AC56"/>
  <c r="AC58"/>
  <c r="AC60"/>
  <c r="AC62"/>
  <c r="AC64"/>
  <c r="AC66"/>
  <c r="AC68"/>
  <c r="AC70"/>
  <c r="AC72"/>
  <c r="AC74"/>
  <c r="AC76"/>
  <c r="AC78"/>
  <c r="AC80"/>
  <c r="AC82"/>
  <c r="AD22"/>
  <c r="AD20"/>
  <c r="AD18"/>
  <c r="AD16"/>
  <c r="AD84" s="1"/>
  <c r="B50"/>
  <c r="C50" s="1"/>
  <c r="B62"/>
  <c r="C62" s="1"/>
  <c r="B74"/>
  <c r="C74" s="1"/>
  <c r="AC10"/>
  <c r="AC11"/>
  <c r="AC13"/>
  <c r="AC15"/>
  <c r="AD17"/>
  <c r="AD19"/>
  <c r="AD21"/>
  <c r="BD40"/>
  <c r="BG40" s="1"/>
  <c r="K84"/>
  <c r="BD24"/>
  <c r="BD32"/>
  <c r="BD49"/>
  <c r="BG49" s="1"/>
  <c r="BD53"/>
  <c r="BG53" s="1"/>
  <c r="BD65"/>
  <c r="BG65" s="1"/>
  <c r="BD73"/>
  <c r="BG73" s="1"/>
  <c r="BD81"/>
  <c r="BG81" s="1"/>
  <c r="BG83"/>
  <c r="D86"/>
  <c r="H86"/>
  <c r="J86"/>
  <c r="AF86"/>
  <c r="K85"/>
  <c r="F86"/>
  <c r="E86"/>
  <c r="G86"/>
  <c r="I86"/>
  <c r="AE86"/>
  <c r="Q86" l="1"/>
  <c r="P86"/>
  <c r="O61"/>
  <c r="T58"/>
  <c r="N60"/>
  <c r="U57"/>
  <c r="C77"/>
  <c r="C78"/>
  <c r="C69"/>
  <c r="C70"/>
  <c r="C65"/>
  <c r="C66"/>
  <c r="C57"/>
  <c r="C58"/>
  <c r="C53"/>
  <c r="C54"/>
  <c r="C45"/>
  <c r="C46"/>
  <c r="C41"/>
  <c r="C42"/>
  <c r="C37"/>
  <c r="C38"/>
  <c r="C33"/>
  <c r="C34"/>
  <c r="C29"/>
  <c r="C30"/>
  <c r="C25"/>
  <c r="C26"/>
  <c r="C21"/>
  <c r="C22"/>
  <c r="C17"/>
  <c r="C18"/>
  <c r="C9"/>
  <c r="O8" s="1"/>
  <c r="C79"/>
  <c r="C80"/>
  <c r="C75"/>
  <c r="C76"/>
  <c r="C71"/>
  <c r="C72"/>
  <c r="C67"/>
  <c r="C68"/>
  <c r="C63"/>
  <c r="C64"/>
  <c r="C59"/>
  <c r="C60"/>
  <c r="C55"/>
  <c r="C56"/>
  <c r="C51"/>
  <c r="C52"/>
  <c r="C47"/>
  <c r="C48"/>
  <c r="C43"/>
  <c r="C44"/>
  <c r="C39"/>
  <c r="C40"/>
  <c r="C35"/>
  <c r="C36"/>
  <c r="C31"/>
  <c r="C32"/>
  <c r="C27"/>
  <c r="C28"/>
  <c r="C23"/>
  <c r="C24"/>
  <c r="C19"/>
  <c r="C20"/>
  <c r="C15"/>
  <c r="C16"/>
  <c r="L84"/>
  <c r="M7"/>
  <c r="M84" s="1"/>
  <c r="L85"/>
  <c r="L86" s="1"/>
  <c r="AC84"/>
  <c r="AD85"/>
  <c r="AD86" s="1"/>
  <c r="AA84"/>
  <c r="AA85"/>
  <c r="AA86" s="1"/>
  <c r="AB85"/>
  <c r="AB86"/>
  <c r="AB84"/>
  <c r="Z85"/>
  <c r="Z86" s="1"/>
  <c r="Z84"/>
  <c r="K86"/>
  <c r="AC85"/>
  <c r="AC86" s="1"/>
  <c r="BG24"/>
  <c r="BD84"/>
  <c r="BD85"/>
  <c r="BG32"/>
  <c r="BG86" s="1"/>
  <c r="BD86"/>
  <c r="N14" l="1"/>
  <c r="U11"/>
  <c r="T15"/>
  <c r="O18"/>
  <c r="U19"/>
  <c r="O22"/>
  <c r="T23"/>
  <c r="O26"/>
  <c r="U27"/>
  <c r="O30"/>
  <c r="U31"/>
  <c r="O34"/>
  <c r="N38"/>
  <c r="T35"/>
  <c r="T39"/>
  <c r="O42"/>
  <c r="N46"/>
  <c r="U43"/>
  <c r="N50"/>
  <c r="U47"/>
  <c r="N54"/>
  <c r="U51"/>
  <c r="N58"/>
  <c r="U55"/>
  <c r="N62"/>
  <c r="U59"/>
  <c r="N66"/>
  <c r="U63"/>
  <c r="N70"/>
  <c r="T67"/>
  <c r="O17"/>
  <c r="T14"/>
  <c r="U18"/>
  <c r="O21"/>
  <c r="U22"/>
  <c r="O25"/>
  <c r="U26"/>
  <c r="N29"/>
  <c r="U30"/>
  <c r="O33"/>
  <c r="U34"/>
  <c r="O37"/>
  <c r="N41"/>
  <c r="T38"/>
  <c r="U42"/>
  <c r="O45"/>
  <c r="N53"/>
  <c r="T50"/>
  <c r="O57"/>
  <c r="T54"/>
  <c r="O65"/>
  <c r="T62"/>
  <c r="N69"/>
  <c r="T66"/>
  <c r="U12"/>
  <c r="N15"/>
  <c r="O19"/>
  <c r="T16"/>
  <c r="U20"/>
  <c r="N23"/>
  <c r="O27"/>
  <c r="T24"/>
  <c r="O31"/>
  <c r="T28"/>
  <c r="N35"/>
  <c r="T32"/>
  <c r="U36"/>
  <c r="N39"/>
  <c r="U40"/>
  <c r="O43"/>
  <c r="O47"/>
  <c r="T44"/>
  <c r="U48"/>
  <c r="O51"/>
  <c r="O55"/>
  <c r="T52"/>
  <c r="U56"/>
  <c r="O59"/>
  <c r="O63"/>
  <c r="T60"/>
  <c r="U64"/>
  <c r="N67"/>
  <c r="N16"/>
  <c r="T13"/>
  <c r="U17"/>
  <c r="O20"/>
  <c r="N24"/>
  <c r="U21"/>
  <c r="N28"/>
  <c r="U25"/>
  <c r="N32"/>
  <c r="T29"/>
  <c r="U33"/>
  <c r="O36"/>
  <c r="U37"/>
  <c r="O40"/>
  <c r="N44"/>
  <c r="T41"/>
  <c r="N52"/>
  <c r="T49"/>
  <c r="T53"/>
  <c r="O56"/>
  <c r="U61"/>
  <c r="O64"/>
  <c r="N68"/>
  <c r="U65"/>
  <c r="O85"/>
  <c r="O84"/>
  <c r="C85"/>
  <c r="C84"/>
  <c r="BF84"/>
  <c r="BE84"/>
  <c r="BE86"/>
  <c r="BF86"/>
  <c r="BF85"/>
  <c r="BE85"/>
  <c r="BG84"/>
  <c r="BG85"/>
  <c r="T85" l="1"/>
  <c r="O86"/>
  <c r="N83"/>
  <c r="N84" s="1"/>
  <c r="T84"/>
  <c r="N87" s="1"/>
  <c r="U85"/>
  <c r="AI85"/>
  <c r="AJ84"/>
  <c r="AJ85"/>
  <c r="N85"/>
  <c r="C86"/>
  <c r="U84" s="1"/>
  <c r="O87" s="1"/>
  <c r="U86" l="1"/>
  <c r="T86"/>
  <c r="AI84"/>
  <c r="AI86" s="1"/>
  <c r="N86"/>
  <c r="AJ86"/>
</calcChain>
</file>

<file path=xl/comments1.xml><?xml version="1.0" encoding="utf-8"?>
<comments xmlns="http://schemas.openxmlformats.org/spreadsheetml/2006/main">
  <authors>
    <author>Jason</author>
  </authors>
  <commentList>
    <comment ref="B3" authorId="0">
      <text>
        <r>
          <rPr>
            <b/>
            <sz val="9"/>
            <color indexed="81"/>
            <rFont val="Tahoma"/>
            <family val="2"/>
          </rPr>
          <t>Jason:</t>
        </r>
        <r>
          <rPr>
            <sz val="9"/>
            <color indexed="81"/>
            <rFont val="Tahoma"/>
            <family val="2"/>
          </rPr>
          <t xml:space="preserve">
Source: http://www.bea.gov/national/</t>
        </r>
      </text>
    </comment>
    <comment ref="D3" authorId="0">
      <text>
        <r>
          <rPr>
            <b/>
            <sz val="9"/>
            <color indexed="81"/>
            <rFont val="Tahoma"/>
            <family val="2"/>
          </rPr>
          <t>Jason:</t>
        </r>
        <r>
          <rPr>
            <sz val="9"/>
            <color indexed="81"/>
            <rFont val="Tahoma"/>
            <family val="2"/>
          </rPr>
          <t xml:space="preserve">
Source: http://www.taxpolicycenter.org/taxfacts/displayafact.cfm?Docid=205</t>
        </r>
      </text>
    </comment>
    <comment ref="AG3" authorId="0">
      <text>
        <r>
          <rPr>
            <b/>
            <sz val="9"/>
            <color indexed="81"/>
            <rFont val="Tahoma"/>
            <family val="2"/>
          </rPr>
          <t>Jason:</t>
        </r>
        <r>
          <rPr>
            <sz val="9"/>
            <color indexed="81"/>
            <rFont val="Tahoma"/>
            <family val="2"/>
          </rPr>
          <t xml:space="preserve">
Source: http://www.whitehouse.gov/omb/budget/Historicals</t>
        </r>
      </text>
    </comment>
  </commentList>
</comments>
</file>

<file path=xl/sharedStrings.xml><?xml version="1.0" encoding="utf-8"?>
<sst xmlns="http://schemas.openxmlformats.org/spreadsheetml/2006/main" count="175" uniqueCount="68">
  <si>
    <t>Fiscal Year</t>
  </si>
  <si>
    <t>Individual Income Taxes</t>
  </si>
  <si>
    <t>Corporation Income Taxes</t>
  </si>
  <si>
    <t>Social Insurance and Retirement Receipts</t>
  </si>
  <si>
    <t>Excise Taxes</t>
  </si>
  <si>
    <t>Other</t>
  </si>
  <si>
    <t>Total</t>
  </si>
  <si>
    <t>(On-Budget)</t>
  </si>
  <si>
    <t>(Off-Budget)</t>
  </si>
  <si>
    <t>TQ</t>
  </si>
  <si>
    <t>ESTIMATES</t>
  </si>
  <si>
    <t>* 0.05 percent or less.</t>
  </si>
  <si>
    <t xml:space="preserve">Source: Office of Management and Budget, Historical Tables, Table 2.3; http://www.whitehouse.gov/omb/budget/Historicals/ (Last accessed, March 25, 2011). </t>
  </si>
  <si>
    <t>Avg.</t>
  </si>
  <si>
    <t>Std. Dev.</t>
  </si>
  <si>
    <t>CV</t>
  </si>
  <si>
    <t>Total Receipts as % of GDP</t>
  </si>
  <si>
    <t>Receipts</t>
  </si>
  <si>
    <t>Outlays</t>
  </si>
  <si>
    <t>Surplus or Deficit</t>
  </si>
  <si>
    <t>U.S. Government Budgetary Data</t>
  </si>
  <si>
    <t>SUMMARY OF RECEIPTS, OUTLAYS, AND SURPLUSES OR DEFICITS</t>
  </si>
  <si>
    <t>RECEIPTS by SOURCE as % of GDP</t>
  </si>
  <si>
    <t>D or R</t>
  </si>
  <si>
    <t>D</t>
  </si>
  <si>
    <t>R</t>
  </si>
  <si>
    <t>Deficits Sub Total</t>
  </si>
  <si>
    <t>by Party</t>
  </si>
  <si>
    <t>Receipts Sub Total</t>
  </si>
  <si>
    <t>Outlays Sub Total</t>
  </si>
  <si>
    <t>Total D</t>
  </si>
  <si>
    <t>Total R</t>
  </si>
  <si>
    <t>As % of Receipts</t>
  </si>
  <si>
    <t>Avg. D</t>
  </si>
  <si>
    <t>Avg. R</t>
  </si>
  <si>
    <t>Years D</t>
  </si>
  <si>
    <t>Years R</t>
  </si>
  <si>
    <t>Years</t>
  </si>
  <si>
    <t>Avg. Deficit per Year</t>
  </si>
  <si>
    <t>% of Total Debt</t>
  </si>
  <si>
    <t>in Office</t>
  </si>
  <si>
    <t>Rolling 5 Yr</t>
  </si>
  <si>
    <t>Rolling 10 Yr</t>
  </si>
  <si>
    <t>GDP</t>
  </si>
  <si>
    <t>Avg. for Pres.</t>
  </si>
  <si>
    <t>Dems</t>
  </si>
  <si>
    <t>Repubs</t>
  </si>
  <si>
    <t>Up or Down?</t>
  </si>
  <si>
    <t>% chg.</t>
  </si>
  <si>
    <t>4 yrs after up</t>
  </si>
  <si>
    <t>Yr after down</t>
  </si>
  <si>
    <t>Yr after up</t>
  </si>
  <si>
    <t>4 yrs after down</t>
  </si>
  <si>
    <t>2 yrs after up</t>
  </si>
  <si>
    <t>2 yrs after down</t>
  </si>
  <si>
    <t>3 yrs after up</t>
  </si>
  <si>
    <t>3 yrs after down</t>
  </si>
  <si>
    <t>5 yrs after up</t>
  </si>
  <si>
    <t>5 yrs after down</t>
  </si>
  <si>
    <t>6 yrs after up</t>
  </si>
  <si>
    <t>6 yrs after down</t>
  </si>
  <si>
    <t>Rsq.</t>
  </si>
  <si>
    <t>Avg. Ups</t>
  </si>
  <si>
    <t>Avg. Downs</t>
  </si>
  <si>
    <t>Correlation</t>
  </si>
  <si>
    <t>Debt as % of</t>
  </si>
  <si>
    <t>Debt for</t>
  </si>
  <si>
    <t>L0c83dUp</t>
  </si>
</sst>
</file>

<file path=xl/styles.xml><?xml version="1.0" encoding="utf-8"?>
<styleSheet xmlns="http://schemas.openxmlformats.org/spreadsheetml/2006/main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\-mmm\-yyyy;@"/>
    <numFmt numFmtId="165" formatCode="_(* #,##0.0_);_(* \(#,##0.0\);_(* &quot;-&quot;??_);_(@_)"/>
    <numFmt numFmtId="166" formatCode="0.0%"/>
    <numFmt numFmtId="167" formatCode="_(&quot;$&quot;* #,##0_);_(&quot;$&quot;* \(#,##0\);_(&quot;$&quot;* &quot;-&quot;??_);_(@_)"/>
    <numFmt numFmtId="168" formatCode="_(&quot;$&quot;* #,##0.0_);_(&quot;$&quot;* \(#,##0.0\);_(&quot;$&quot;* &quot;-&quot;??_);_(@_)"/>
    <numFmt numFmtId="169" formatCode="_(* #,##0_);_(* \(#,##0\);_(* &quot;-&quot;??_);_(@_)"/>
  </numFmts>
  <fonts count="7">
    <font>
      <sz val="12"/>
      <color theme="1"/>
      <name val="Garamond"/>
      <family val="2"/>
    </font>
    <font>
      <sz val="12"/>
      <color theme="1"/>
      <name val="Garamond"/>
      <family val="2"/>
    </font>
    <font>
      <b/>
      <i/>
      <sz val="12"/>
      <color theme="1"/>
      <name val="Garamond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Garamond"/>
      <family val="1"/>
    </font>
    <font>
      <sz val="12"/>
      <color theme="0"/>
      <name val="Garamond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9">
    <xf numFmtId="0" fontId="0" fillId="0" borderId="0" xfId="0"/>
    <xf numFmtId="164" fontId="0" fillId="0" borderId="0" xfId="0" applyNumberFormat="1"/>
    <xf numFmtId="0" fontId="2" fillId="0" borderId="0" xfId="0" applyFont="1"/>
    <xf numFmtId="0" fontId="2" fillId="0" borderId="0" xfId="0" applyFont="1" applyAlignment="1">
      <alignment horizontal="right"/>
    </xf>
    <xf numFmtId="0" fontId="0" fillId="2" borderId="7" xfId="0" applyFill="1" applyBorder="1"/>
    <xf numFmtId="0" fontId="0" fillId="2" borderId="8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5" fillId="2" borderId="2" xfId="0" applyFont="1" applyFill="1" applyBorder="1" applyAlignment="1">
      <alignment horizontal="center" wrapText="1"/>
    </xf>
    <xf numFmtId="0" fontId="0" fillId="2" borderId="5" xfId="0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 vertical="center" wrapText="1"/>
    </xf>
    <xf numFmtId="0" fontId="0" fillId="2" borderId="11" xfId="0" applyFill="1" applyBorder="1"/>
    <xf numFmtId="0" fontId="0" fillId="2" borderId="12" xfId="0" applyFill="1" applyBorder="1"/>
    <xf numFmtId="0" fontId="0" fillId="2" borderId="12" xfId="1" applyNumberFormat="1" applyFont="1" applyFill="1" applyBorder="1"/>
    <xf numFmtId="0" fontId="0" fillId="2" borderId="13" xfId="1" applyNumberFormat="1" applyFont="1" applyFill="1" applyBorder="1"/>
    <xf numFmtId="0" fontId="5" fillId="2" borderId="11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/>
    </xf>
    <xf numFmtId="0" fontId="5" fillId="2" borderId="1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65" fontId="0" fillId="4" borderId="11" xfId="1" applyNumberFormat="1" applyFont="1" applyFill="1" applyBorder="1"/>
    <xf numFmtId="165" fontId="0" fillId="4" borderId="12" xfId="1" applyNumberFormat="1" applyFont="1" applyFill="1" applyBorder="1"/>
    <xf numFmtId="165" fontId="0" fillId="4" borderId="13" xfId="1" applyNumberFormat="1" applyFont="1" applyFill="1" applyBorder="1"/>
    <xf numFmtId="0" fontId="0" fillId="2" borderId="11" xfId="1" applyNumberFormat="1" applyFont="1" applyFill="1" applyBorder="1"/>
    <xf numFmtId="166" fontId="0" fillId="0" borderId="0" xfId="3" applyNumberFormat="1" applyFont="1"/>
    <xf numFmtId="166" fontId="0" fillId="3" borderId="2" xfId="3" applyNumberFormat="1" applyFont="1" applyFill="1" applyBorder="1"/>
    <xf numFmtId="166" fontId="0" fillId="3" borderId="4" xfId="3" applyNumberFormat="1" applyFont="1" applyFill="1" applyBorder="1"/>
    <xf numFmtId="166" fontId="0" fillId="3" borderId="11" xfId="3" applyNumberFormat="1" applyFont="1" applyFill="1" applyBorder="1"/>
    <xf numFmtId="166" fontId="0" fillId="3" borderId="14" xfId="3" applyNumberFormat="1" applyFont="1" applyFill="1" applyBorder="1"/>
    <xf numFmtId="166" fontId="0" fillId="3" borderId="15" xfId="3" applyNumberFormat="1" applyFont="1" applyFill="1" applyBorder="1"/>
    <xf numFmtId="166" fontId="0" fillId="3" borderId="12" xfId="3" applyNumberFormat="1" applyFont="1" applyFill="1" applyBorder="1"/>
    <xf numFmtId="166" fontId="0" fillId="3" borderId="5" xfId="3" applyNumberFormat="1" applyFont="1" applyFill="1" applyBorder="1"/>
    <xf numFmtId="166" fontId="0" fillId="3" borderId="7" xfId="3" applyNumberFormat="1" applyFont="1" applyFill="1" applyBorder="1"/>
    <xf numFmtId="166" fontId="0" fillId="3" borderId="13" xfId="3" applyNumberFormat="1" applyFont="1" applyFill="1" applyBorder="1"/>
    <xf numFmtId="166" fontId="0" fillId="4" borderId="11" xfId="3" applyNumberFormat="1" applyFont="1" applyFill="1" applyBorder="1"/>
    <xf numFmtId="166" fontId="0" fillId="4" borderId="12" xfId="3" applyNumberFormat="1" applyFont="1" applyFill="1" applyBorder="1"/>
    <xf numFmtId="166" fontId="0" fillId="4" borderId="13" xfId="3" applyNumberFormat="1" applyFont="1" applyFill="1" applyBorder="1"/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167" fontId="0" fillId="0" borderId="0" xfId="2" applyNumberFormat="1" applyFont="1"/>
    <xf numFmtId="167" fontId="0" fillId="3" borderId="2" xfId="2" applyNumberFormat="1" applyFont="1" applyFill="1" applyBorder="1"/>
    <xf numFmtId="167" fontId="0" fillId="3" borderId="3" xfId="2" applyNumberFormat="1" applyFont="1" applyFill="1" applyBorder="1"/>
    <xf numFmtId="167" fontId="0" fillId="3" borderId="14" xfId="2" applyNumberFormat="1" applyFont="1" applyFill="1" applyBorder="1"/>
    <xf numFmtId="167" fontId="0" fillId="3" borderId="0" xfId="2" applyNumberFormat="1" applyFont="1" applyFill="1" applyBorder="1"/>
    <xf numFmtId="167" fontId="0" fillId="3" borderId="5" xfId="2" applyNumberFormat="1" applyFont="1" applyFill="1" applyBorder="1"/>
    <xf numFmtId="167" fontId="0" fillId="3" borderId="6" xfId="2" applyNumberFormat="1" applyFont="1" applyFill="1" applyBorder="1"/>
    <xf numFmtId="0" fontId="0" fillId="2" borderId="12" xfId="0" applyFill="1" applyBorder="1" applyAlignment="1">
      <alignment horizontal="center"/>
    </xf>
    <xf numFmtId="167" fontId="0" fillId="0" borderId="0" xfId="0" applyNumberFormat="1"/>
    <xf numFmtId="167" fontId="0" fillId="4" borderId="11" xfId="2" applyNumberFormat="1" applyFont="1" applyFill="1" applyBorder="1"/>
    <xf numFmtId="167" fontId="0" fillId="4" borderId="12" xfId="2" applyNumberFormat="1" applyFont="1" applyFill="1" applyBorder="1"/>
    <xf numFmtId="167" fontId="0" fillId="4" borderId="13" xfId="2" applyNumberFormat="1" applyFont="1" applyFill="1" applyBorder="1"/>
    <xf numFmtId="0" fontId="0" fillId="2" borderId="13" xfId="0" applyFill="1" applyBorder="1"/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167" fontId="0" fillId="4" borderId="0" xfId="0" applyNumberForma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0" fontId="0" fillId="4" borderId="14" xfId="0" applyFill="1" applyBorder="1" applyAlignment="1">
      <alignment horizontal="center"/>
    </xf>
    <xf numFmtId="0" fontId="0" fillId="4" borderId="15" xfId="0" applyFill="1" applyBorder="1"/>
    <xf numFmtId="167" fontId="0" fillId="4" borderId="14" xfId="0" applyNumberFormat="1" applyFill="1" applyBorder="1" applyAlignment="1">
      <alignment horizontal="center"/>
    </xf>
    <xf numFmtId="167" fontId="0" fillId="4" borderId="15" xfId="0" applyNumberFormat="1" applyFill="1" applyBorder="1"/>
    <xf numFmtId="167" fontId="0" fillId="4" borderId="14" xfId="0" applyNumberFormat="1" applyFill="1" applyBorder="1"/>
    <xf numFmtId="167" fontId="0" fillId="4" borderId="0" xfId="0" applyNumberFormat="1" applyFill="1" applyBorder="1"/>
    <xf numFmtId="167" fontId="0" fillId="4" borderId="5" xfId="0" applyNumberFormat="1" applyFill="1" applyBorder="1"/>
    <xf numFmtId="167" fontId="0" fillId="4" borderId="6" xfId="0" applyNumberFormat="1" applyFill="1" applyBorder="1"/>
    <xf numFmtId="167" fontId="0" fillId="4" borderId="7" xfId="0" applyNumberFormat="1" applyFill="1" applyBorder="1"/>
    <xf numFmtId="166" fontId="0" fillId="0" borderId="0" xfId="0" applyNumberFormat="1"/>
    <xf numFmtId="0" fontId="0" fillId="4" borderId="11" xfId="0" applyFill="1" applyBorder="1"/>
    <xf numFmtId="0" fontId="0" fillId="4" borderId="12" xfId="0" applyFill="1" applyBorder="1"/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0" fontId="5" fillId="2" borderId="10" xfId="0" applyFont="1" applyFill="1" applyBorder="1" applyAlignment="1">
      <alignment vertical="center"/>
    </xf>
    <xf numFmtId="166" fontId="0" fillId="4" borderId="2" xfId="3" applyNumberFormat="1" applyFont="1" applyFill="1" applyBorder="1"/>
    <xf numFmtId="166" fontId="0" fillId="4" borderId="14" xfId="3" applyNumberFormat="1" applyFont="1" applyFill="1" applyBorder="1"/>
    <xf numFmtId="166" fontId="0" fillId="4" borderId="5" xfId="3" applyNumberFormat="1" applyFont="1" applyFill="1" applyBorder="1"/>
    <xf numFmtId="165" fontId="0" fillId="4" borderId="2" xfId="1" applyNumberFormat="1" applyFont="1" applyFill="1" applyBorder="1"/>
    <xf numFmtId="165" fontId="0" fillId="4" borderId="14" xfId="1" applyNumberFormat="1" applyFont="1" applyFill="1" applyBorder="1"/>
    <xf numFmtId="165" fontId="0" fillId="4" borderId="5" xfId="1" applyNumberFormat="1" applyFont="1" applyFill="1" applyBorder="1"/>
    <xf numFmtId="0" fontId="0" fillId="2" borderId="6" xfId="0" applyFill="1" applyBorder="1" applyAlignment="1">
      <alignment horizontal="center" wrapText="1"/>
    </xf>
    <xf numFmtId="0" fontId="0" fillId="2" borderId="14" xfId="1" applyNumberFormat="1" applyFont="1" applyFill="1" applyBorder="1"/>
    <xf numFmtId="0" fontId="0" fillId="2" borderId="5" xfId="1" applyNumberFormat="1" applyFont="1" applyFill="1" applyBorder="1"/>
    <xf numFmtId="0" fontId="0" fillId="2" borderId="2" xfId="1" applyNumberFormat="1" applyFont="1" applyFill="1" applyBorder="1"/>
    <xf numFmtId="0" fontId="5" fillId="0" borderId="0" xfId="0" applyFont="1" applyAlignment="1">
      <alignment horizontal="center"/>
    </xf>
    <xf numFmtId="168" fontId="0" fillId="4" borderId="2" xfId="2" applyNumberFormat="1" applyFont="1" applyFill="1" applyBorder="1"/>
    <xf numFmtId="168" fontId="0" fillId="4" borderId="14" xfId="2" applyNumberFormat="1" applyFont="1" applyFill="1" applyBorder="1"/>
    <xf numFmtId="168" fontId="0" fillId="4" borderId="14" xfId="2" applyNumberFormat="1" applyFont="1" applyFill="1" applyBorder="1" applyAlignment="1">
      <alignment horizontal="center"/>
    </xf>
    <xf numFmtId="168" fontId="0" fillId="4" borderId="5" xfId="2" applyNumberFormat="1" applyFont="1" applyFill="1" applyBorder="1"/>
    <xf numFmtId="169" fontId="0" fillId="4" borderId="14" xfId="1" applyNumberFormat="1" applyFont="1" applyFill="1" applyBorder="1"/>
    <xf numFmtId="169" fontId="0" fillId="4" borderId="5" xfId="1" applyNumberFormat="1" applyFont="1" applyFill="1" applyBorder="1"/>
    <xf numFmtId="166" fontId="0" fillId="4" borderId="14" xfId="3" applyNumberFormat="1" applyFont="1" applyFill="1" applyBorder="1" applyAlignment="1">
      <alignment horizontal="center"/>
    </xf>
    <xf numFmtId="0" fontId="0" fillId="2" borderId="5" xfId="0" applyFill="1" applyBorder="1"/>
    <xf numFmtId="169" fontId="0" fillId="0" borderId="0" xfId="1" applyNumberFormat="1" applyFont="1"/>
    <xf numFmtId="166" fontId="0" fillId="3" borderId="0" xfId="3" applyNumberFormat="1" applyFont="1" applyFill="1" applyBorder="1"/>
    <xf numFmtId="166" fontId="0" fillId="3" borderId="6" xfId="3" applyNumberFormat="1" applyFont="1" applyFill="1" applyBorder="1"/>
    <xf numFmtId="10" fontId="0" fillId="0" borderId="11" xfId="0" applyNumberFormat="1" applyBorder="1"/>
    <xf numFmtId="10" fontId="0" fillId="0" borderId="13" xfId="0" applyNumberFormat="1" applyBorder="1" applyAlignment="1">
      <alignment horizontal="center"/>
    </xf>
    <xf numFmtId="166" fontId="0" fillId="4" borderId="2" xfId="3" applyNumberFormat="1" applyFont="1" applyFill="1" applyBorder="1" applyAlignment="1">
      <alignment horizontal="center"/>
    </xf>
    <xf numFmtId="166" fontId="0" fillId="4" borderId="5" xfId="3" applyNumberFormat="1" applyFont="1" applyFill="1" applyBorder="1" applyAlignment="1">
      <alignment horizontal="center"/>
    </xf>
    <xf numFmtId="0" fontId="6" fillId="0" borderId="0" xfId="0" applyFon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048576"/>
  <sheetViews>
    <sheetView tabSelected="1" zoomScale="85" zoomScaleNormal="85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B6" sqref="B6"/>
    </sheetView>
  </sheetViews>
  <sheetFormatPr defaultRowHeight="15.75"/>
  <cols>
    <col min="1" max="1" width="9.125" customWidth="1"/>
    <col min="2" max="2" width="15.875" bestFit="1" customWidth="1"/>
    <col min="3" max="3" width="13.75" customWidth="1"/>
    <col min="4" max="32" width="13.625" customWidth="1"/>
    <col min="33" max="33" width="14.875" customWidth="1"/>
    <col min="34" max="49" width="13.625" customWidth="1"/>
    <col min="54" max="54" width="12.75" bestFit="1" customWidth="1"/>
    <col min="55" max="55" width="12.125" bestFit="1" customWidth="1"/>
    <col min="56" max="56" width="11.875" bestFit="1" customWidth="1"/>
    <col min="57" max="58" width="11.875" customWidth="1"/>
  </cols>
  <sheetData>
    <row r="1" spans="1:59">
      <c r="A1" s="2" t="s">
        <v>20</v>
      </c>
      <c r="B1" s="2"/>
      <c r="C1" s="2"/>
    </row>
    <row r="2" spans="1:59">
      <c r="A2" s="3"/>
      <c r="B2" s="3"/>
      <c r="C2" s="3"/>
      <c r="D2" s="1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BD2" s="73"/>
    </row>
    <row r="3" spans="1:59">
      <c r="B3" s="92" t="s">
        <v>43</v>
      </c>
      <c r="C3" s="92"/>
      <c r="D3" s="2" t="s">
        <v>22</v>
      </c>
      <c r="AG3" s="2" t="s">
        <v>21</v>
      </c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</row>
    <row r="4" spans="1:59" ht="31.5">
      <c r="A4" s="7" t="s">
        <v>0</v>
      </c>
      <c r="B4" s="7" t="s">
        <v>43</v>
      </c>
      <c r="C4" s="9" t="s">
        <v>48</v>
      </c>
      <c r="D4" s="7" t="s">
        <v>1</v>
      </c>
      <c r="E4" s="10" t="s">
        <v>2</v>
      </c>
      <c r="F4" s="76" t="s">
        <v>3</v>
      </c>
      <c r="G4" s="77"/>
      <c r="H4" s="78"/>
      <c r="I4" s="16" t="s">
        <v>4</v>
      </c>
      <c r="J4" s="18" t="s">
        <v>5</v>
      </c>
      <c r="K4" s="79" t="s">
        <v>16</v>
      </c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1"/>
      <c r="AG4" s="11" t="s">
        <v>17</v>
      </c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 t="s">
        <v>18</v>
      </c>
      <c r="AV4" s="37" t="s">
        <v>48</v>
      </c>
      <c r="AW4" s="38" t="s">
        <v>19</v>
      </c>
      <c r="AX4" s="16" t="s">
        <v>23</v>
      </c>
      <c r="AY4" s="11" t="s">
        <v>65</v>
      </c>
      <c r="AZ4" s="11" t="s">
        <v>66</v>
      </c>
      <c r="BA4" s="11" t="s">
        <v>66</v>
      </c>
      <c r="BB4" s="11" t="s">
        <v>28</v>
      </c>
      <c r="BC4" s="37" t="s">
        <v>29</v>
      </c>
      <c r="BD4" s="38" t="s">
        <v>26</v>
      </c>
      <c r="BE4" s="16" t="s">
        <v>39</v>
      </c>
      <c r="BF4" s="16" t="s">
        <v>38</v>
      </c>
      <c r="BG4" s="16" t="s">
        <v>32</v>
      </c>
    </row>
    <row r="5" spans="1:59">
      <c r="A5" s="8"/>
      <c r="B5" s="8"/>
      <c r="C5" s="88"/>
      <c r="D5" s="100"/>
      <c r="E5" s="4"/>
      <c r="F5" s="5" t="s">
        <v>6</v>
      </c>
      <c r="G5" s="5" t="s">
        <v>7</v>
      </c>
      <c r="H5" s="6" t="s">
        <v>8</v>
      </c>
      <c r="I5" s="17"/>
      <c r="J5" s="17"/>
      <c r="K5" s="19" t="s">
        <v>6</v>
      </c>
      <c r="L5" s="5" t="s">
        <v>48</v>
      </c>
      <c r="M5" s="5" t="s">
        <v>47</v>
      </c>
      <c r="N5" s="5" t="s">
        <v>51</v>
      </c>
      <c r="O5" s="5" t="s">
        <v>50</v>
      </c>
      <c r="P5" s="5" t="s">
        <v>53</v>
      </c>
      <c r="Q5" s="5" t="s">
        <v>54</v>
      </c>
      <c r="R5" s="5" t="s">
        <v>55</v>
      </c>
      <c r="S5" s="5" t="s">
        <v>56</v>
      </c>
      <c r="T5" s="5" t="s">
        <v>49</v>
      </c>
      <c r="U5" s="5" t="s">
        <v>52</v>
      </c>
      <c r="V5" s="5" t="s">
        <v>57</v>
      </c>
      <c r="W5" s="5" t="s">
        <v>58</v>
      </c>
      <c r="X5" s="5" t="s">
        <v>59</v>
      </c>
      <c r="Y5" s="5" t="s">
        <v>60</v>
      </c>
      <c r="Z5" s="5" t="s">
        <v>44</v>
      </c>
      <c r="AA5" s="5" t="s">
        <v>45</v>
      </c>
      <c r="AB5" s="5" t="s">
        <v>46</v>
      </c>
      <c r="AC5" s="5" t="s">
        <v>41</v>
      </c>
      <c r="AD5" s="5" t="s">
        <v>42</v>
      </c>
      <c r="AE5" s="5" t="s">
        <v>7</v>
      </c>
      <c r="AF5" s="6" t="s">
        <v>8</v>
      </c>
      <c r="AG5" s="39"/>
      <c r="AH5" s="40" t="s">
        <v>48</v>
      </c>
      <c r="AI5" s="40" t="s">
        <v>51</v>
      </c>
      <c r="AJ5" s="40" t="s">
        <v>50</v>
      </c>
      <c r="AK5" s="40" t="s">
        <v>53</v>
      </c>
      <c r="AL5" s="40" t="s">
        <v>54</v>
      </c>
      <c r="AM5" s="40" t="s">
        <v>55</v>
      </c>
      <c r="AN5" s="40" t="s">
        <v>56</v>
      </c>
      <c r="AO5" s="40" t="s">
        <v>49</v>
      </c>
      <c r="AP5" s="40" t="s">
        <v>52</v>
      </c>
      <c r="AQ5" s="40" t="s">
        <v>57</v>
      </c>
      <c r="AR5" s="40" t="s">
        <v>58</v>
      </c>
      <c r="AS5" s="40" t="s">
        <v>59</v>
      </c>
      <c r="AT5" s="40" t="s">
        <v>60</v>
      </c>
      <c r="AU5" s="40"/>
      <c r="AV5" s="40"/>
      <c r="AW5" s="41"/>
      <c r="AX5" s="54"/>
      <c r="AY5" s="39" t="s">
        <v>43</v>
      </c>
      <c r="AZ5" s="39" t="s">
        <v>45</v>
      </c>
      <c r="BA5" s="39" t="s">
        <v>46</v>
      </c>
      <c r="BB5" s="39" t="s">
        <v>27</v>
      </c>
      <c r="BC5" s="40" t="s">
        <v>27</v>
      </c>
      <c r="BD5" s="41" t="s">
        <v>27</v>
      </c>
      <c r="BE5" s="54"/>
      <c r="BF5" s="58" t="s">
        <v>40</v>
      </c>
      <c r="BG5" s="54"/>
    </row>
    <row r="6" spans="1:59">
      <c r="A6" s="12">
        <v>1934</v>
      </c>
      <c r="B6" s="93">
        <f>AG6/K6</f>
        <v>61562.5</v>
      </c>
      <c r="C6" s="82"/>
      <c r="D6" s="25">
        <v>6.9999999999999993E-3</v>
      </c>
      <c r="E6" s="26">
        <v>6.0000000000000001E-3</v>
      </c>
      <c r="F6" s="25">
        <v>0</v>
      </c>
      <c r="G6" s="25">
        <v>0</v>
      </c>
      <c r="H6" s="26">
        <v>0</v>
      </c>
      <c r="I6" s="27">
        <v>2.2000000000000002E-2</v>
      </c>
      <c r="J6" s="27">
        <v>1.3000000000000001E-2</v>
      </c>
      <c r="K6" s="34">
        <f>SUM(D6:E6,F6,I6:J6)</f>
        <v>4.8000000000000001E-2</v>
      </c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25">
        <v>4.8000000000000001E-2</v>
      </c>
      <c r="AF6" s="26">
        <v>0</v>
      </c>
      <c r="AG6" s="43">
        <v>2955</v>
      </c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>
        <v>6541</v>
      </c>
      <c r="AV6" s="44"/>
      <c r="AW6" s="51">
        <f>AG6-AU6</f>
        <v>-3586</v>
      </c>
      <c r="AX6" s="55" t="s">
        <v>24</v>
      </c>
      <c r="AY6" s="106">
        <f>AW6/B6</f>
        <v>-5.8249746192893401E-2</v>
      </c>
      <c r="AZ6" s="106">
        <f>IF(AX6="D",AY6,"")</f>
        <v>-5.8249746192893401E-2</v>
      </c>
      <c r="BA6" s="106" t="str">
        <f>IF(AX6="R",AY6,"")</f>
        <v/>
      </c>
      <c r="BB6" s="61"/>
      <c r="BC6" s="62"/>
      <c r="BD6" s="63"/>
      <c r="BG6" s="74"/>
    </row>
    <row r="7" spans="1:59">
      <c r="A7" s="13">
        <v>1935</v>
      </c>
      <c r="B7" s="94">
        <f t="shared" ref="B7:B70" si="0">AG7/K7</f>
        <v>68094.339622641506</v>
      </c>
      <c r="C7" s="83">
        <f>B7/B6-1</f>
        <v>0.10610094818503968</v>
      </c>
      <c r="D7" s="28">
        <v>8.0000000000000002E-3</v>
      </c>
      <c r="E7" s="29">
        <v>8.0000000000000002E-3</v>
      </c>
      <c r="F7" s="28">
        <v>0</v>
      </c>
      <c r="G7" s="28">
        <v>0</v>
      </c>
      <c r="H7" s="29">
        <v>0</v>
      </c>
      <c r="I7" s="30">
        <v>2.1000000000000001E-2</v>
      </c>
      <c r="J7" s="30">
        <v>1.6E-2</v>
      </c>
      <c r="K7" s="35">
        <f t="shared" ref="K7:K70" si="1">SUM(D7:E7,F7,I7:J7)</f>
        <v>5.3000000000000005E-2</v>
      </c>
      <c r="L7" s="83">
        <f>K7/K6-1</f>
        <v>0.10416666666666674</v>
      </c>
      <c r="M7" s="97">
        <f>IF(L7&gt;0,1,0)</f>
        <v>1</v>
      </c>
      <c r="N7" s="83">
        <f>IF(M7=1,C8,"")</f>
        <v>0.12963234614987562</v>
      </c>
      <c r="O7" s="83" t="str">
        <f>IF(M7=0,C8,"")</f>
        <v/>
      </c>
      <c r="P7" s="83">
        <f>IF(M7=1,C9,"")</f>
        <v>0.14807169153750688</v>
      </c>
      <c r="Q7" s="83" t="str">
        <f>IF(M7=0,C9,"")</f>
        <v/>
      </c>
      <c r="R7" s="83">
        <f>IF(M7=1,C10,"")</f>
        <v>1.9271084710104525E-2</v>
      </c>
      <c r="S7" s="83" t="str">
        <f>IF(M7=0,C10,"")</f>
        <v/>
      </c>
      <c r="T7" s="83">
        <f>IF(M7=1,C11,"")</f>
        <v>-2.8693280007899946E-2</v>
      </c>
      <c r="U7" s="83" t="str">
        <f>IF(M7=0,C11,"")</f>
        <v/>
      </c>
      <c r="V7" s="83">
        <f>IF(M7=1,C12,"")</f>
        <v>0.13475341179868572</v>
      </c>
      <c r="W7" s="83" t="str">
        <f>IF(M7=0,C12,"")</f>
        <v/>
      </c>
      <c r="X7" s="83">
        <f>IF(M7=1,C13,"")</f>
        <v>0.14041364866044148</v>
      </c>
      <c r="Y7" s="83" t="str">
        <f>IF(M7=0,C13,"")</f>
        <v/>
      </c>
      <c r="Z7" s="83"/>
      <c r="AA7" s="83"/>
      <c r="AB7" s="83"/>
      <c r="AC7" s="83"/>
      <c r="AD7" s="83"/>
      <c r="AE7" s="28">
        <v>5.2000000000000005E-2</v>
      </c>
      <c r="AF7" s="29">
        <v>0</v>
      </c>
      <c r="AG7" s="45">
        <v>3609</v>
      </c>
      <c r="AH7" s="102">
        <f>AG7/AG6-1</f>
        <v>0.22131979695431481</v>
      </c>
      <c r="AI7" s="102">
        <f>IF($AH7&gt;0,$C8,"")</f>
        <v>0.12963234614987562</v>
      </c>
      <c r="AJ7" s="102" t="str">
        <f>IF($AH7&lt;=0,$C8,"")</f>
        <v/>
      </c>
      <c r="AK7" s="102">
        <f>IF($AH7&gt;0,$C9,"")</f>
        <v>0.14807169153750688</v>
      </c>
      <c r="AL7" s="102" t="str">
        <f>IF($AH7&lt;=0,$C9,"")</f>
        <v/>
      </c>
      <c r="AM7" s="102">
        <f>IF($AH7&gt;0,$C10,"")</f>
        <v>1.9271084710104525E-2</v>
      </c>
      <c r="AN7" s="102" t="str">
        <f>IF($AH7&lt;=0,$C10,"")</f>
        <v/>
      </c>
      <c r="AO7" s="102">
        <f>IF($AH7&gt;0,$C11,"")</f>
        <v>-2.8693280007899946E-2</v>
      </c>
      <c r="AP7" s="102" t="str">
        <f>IF($AH7&lt;=0,$C11,"")</f>
        <v/>
      </c>
      <c r="AQ7" s="102">
        <f>IF($AH7&gt;0,$C12,"")</f>
        <v>0.13475341179868572</v>
      </c>
      <c r="AR7" s="102" t="str">
        <f>IF($AH7&lt;=0,$C12,"")</f>
        <v/>
      </c>
      <c r="AS7" s="102">
        <f>IF($AH7&gt;0,$C13,"")</f>
        <v>0.14041364866044148</v>
      </c>
      <c r="AT7" s="102" t="str">
        <f>IF($AH7&lt;=0,$C13,"")</f>
        <v/>
      </c>
      <c r="AU7" s="46">
        <v>6412</v>
      </c>
      <c r="AV7" s="102">
        <f>AU7/AU6-1</f>
        <v>-1.9721755083320636E-2</v>
      </c>
      <c r="AW7" s="52">
        <f t="shared" ref="AW7:AW70" si="2">AG7-AU7</f>
        <v>-2803</v>
      </c>
      <c r="AX7" s="56" t="s">
        <v>24</v>
      </c>
      <c r="AY7" s="99">
        <f t="shared" ref="AY7:AY70" si="3">AW7/B7</f>
        <v>-4.1163480188417846E-2</v>
      </c>
      <c r="AZ7" s="99">
        <f t="shared" ref="AZ7:AZ70" si="4">IF(AX7="D",AY7,"")</f>
        <v>-4.1163480188417846E-2</v>
      </c>
      <c r="BA7" s="99" t="str">
        <f t="shared" ref="BA7:BA70" si="5">IF(AX7="R",AY7,"")</f>
        <v/>
      </c>
      <c r="BB7" s="64"/>
      <c r="BC7" s="59"/>
      <c r="BD7" s="65"/>
      <c r="BG7" s="75"/>
    </row>
    <row r="8" spans="1:59">
      <c r="A8" s="13">
        <v>1936</v>
      </c>
      <c r="B8" s="94">
        <f t="shared" si="0"/>
        <v>76921.568627450964</v>
      </c>
      <c r="C8" s="83">
        <f t="shared" ref="C8:C71" si="6">B8/B7-1</f>
        <v>0.12963234614987562</v>
      </c>
      <c r="D8" s="28">
        <v>9.0000000000000011E-3</v>
      </c>
      <c r="E8" s="29">
        <v>9.0000000000000011E-3</v>
      </c>
      <c r="F8" s="28">
        <v>1E-3</v>
      </c>
      <c r="G8" s="28">
        <v>1E-3</v>
      </c>
      <c r="H8" s="29">
        <v>0</v>
      </c>
      <c r="I8" s="30">
        <v>2.1000000000000001E-2</v>
      </c>
      <c r="J8" s="30">
        <v>1.1000000000000001E-2</v>
      </c>
      <c r="K8" s="35">
        <f t="shared" si="1"/>
        <v>5.1000000000000011E-2</v>
      </c>
      <c r="L8" s="83">
        <f t="shared" ref="L8:L71" si="7">K8/K7-1</f>
        <v>-3.7735849056603654E-2</v>
      </c>
      <c r="M8" s="97">
        <f t="shared" ref="M8:M71" si="8">IF(L8&gt;0,1,0)</f>
        <v>0</v>
      </c>
      <c r="N8" s="83" t="str">
        <f t="shared" ref="N8:N71" si="9">IF(M8=1,C9,"")</f>
        <v/>
      </c>
      <c r="O8" s="83">
        <f t="shared" ref="O8:O71" si="10">IF(M8=0,C9,"")</f>
        <v>0.14807169153750688</v>
      </c>
      <c r="P8" s="83" t="str">
        <f t="shared" ref="P8:P71" si="11">IF(M8=1,C10,"")</f>
        <v/>
      </c>
      <c r="Q8" s="83">
        <f t="shared" ref="Q8:Q71" si="12">IF(M8=0,C10,"")</f>
        <v>1.9271084710104525E-2</v>
      </c>
      <c r="R8" s="83" t="str">
        <f t="shared" ref="R8:R71" si="13">IF(M8=1,C11,"")</f>
        <v/>
      </c>
      <c r="S8" s="83">
        <f t="shared" ref="S8:S71" si="14">IF(M8=0,C11,"")</f>
        <v>-2.8693280007899946E-2</v>
      </c>
      <c r="T8" s="83" t="str">
        <f t="shared" ref="T8:T71" si="15">IF(M8=1,C12,"")</f>
        <v/>
      </c>
      <c r="U8" s="83">
        <f t="shared" ref="U8:U71" si="16">IF(M8=0,C12,"")</f>
        <v>0.13475341179868572</v>
      </c>
      <c r="V8" s="83" t="str">
        <f t="shared" ref="V8:V71" si="17">IF(M8=1,C13,"")</f>
        <v/>
      </c>
      <c r="W8" s="83">
        <f t="shared" ref="W8:W71" si="18">IF(M8=0,C13,"")</f>
        <v>0.14041364866044148</v>
      </c>
      <c r="X8" s="83" t="str">
        <f t="shared" ref="X8:X71" si="19">IF(M8=1,C14,"")</f>
        <v/>
      </c>
      <c r="Y8" s="83">
        <f t="shared" ref="Y8:Y71" si="20">IF(M8=0,C14,"")</f>
        <v>0.25573698146513668</v>
      </c>
      <c r="Z8" s="83"/>
      <c r="AA8" s="83"/>
      <c r="AB8" s="83"/>
      <c r="AC8" s="83"/>
      <c r="AD8" s="83"/>
      <c r="AE8" s="28">
        <v>0.05</v>
      </c>
      <c r="AF8" s="29">
        <v>0</v>
      </c>
      <c r="AG8" s="45">
        <v>3923</v>
      </c>
      <c r="AH8" s="102">
        <f t="shared" ref="AH8:AH71" si="21">AG8/AG7-1</f>
        <v>8.7004710446106914E-2</v>
      </c>
      <c r="AI8" s="102">
        <f t="shared" ref="AI8:AI71" si="22">IF($AH8&gt;0,$C9,"")</f>
        <v>0.14807169153750688</v>
      </c>
      <c r="AJ8" s="102" t="str">
        <f t="shared" ref="AJ8:AJ71" si="23">IF($AH8&lt;=0,$C9,"")</f>
        <v/>
      </c>
      <c r="AK8" s="102">
        <f t="shared" ref="AK8:AK71" si="24">IF($AH8&gt;0,$C10,"")</f>
        <v>1.9271084710104525E-2</v>
      </c>
      <c r="AL8" s="102" t="str">
        <f t="shared" ref="AL8:AL71" si="25">IF($AH8&lt;=0,$C10,"")</f>
        <v/>
      </c>
      <c r="AM8" s="102">
        <f t="shared" ref="AM8:AM71" si="26">IF($AH8&gt;0,$C11,"")</f>
        <v>-2.8693280007899946E-2</v>
      </c>
      <c r="AN8" s="102" t="str">
        <f t="shared" ref="AN8:AN71" si="27">IF($AH8&lt;=0,$C11,"")</f>
        <v/>
      </c>
      <c r="AO8" s="102">
        <f t="shared" ref="AO8:AO71" si="28">IF($AH8&gt;0,$C12,"")</f>
        <v>0.13475341179868572</v>
      </c>
      <c r="AP8" s="102" t="str">
        <f t="shared" ref="AP8:AP71" si="29">IF($AH8&lt;=0,$C12,"")</f>
        <v/>
      </c>
      <c r="AQ8" s="102">
        <f t="shared" ref="AQ8:AQ71" si="30">IF($AH8&gt;0,$C13,"")</f>
        <v>0.14041364866044148</v>
      </c>
      <c r="AR8" s="102" t="str">
        <f t="shared" ref="AR8:AR71" si="31">IF($AH8&lt;=0,$C13,"")</f>
        <v/>
      </c>
      <c r="AS8" s="102">
        <f t="shared" ref="AS8:AS71" si="32">IF($AH8&gt;0,$C14,"")</f>
        <v>0.25573698146513668</v>
      </c>
      <c r="AT8" s="102" t="str">
        <f t="shared" ref="AT8:AT71" si="33">IF($AH8&lt;=0,$C14,"")</f>
        <v/>
      </c>
      <c r="AU8" s="46">
        <v>8228</v>
      </c>
      <c r="AV8" s="102">
        <f t="shared" ref="AV8:AV71" si="34">AU8/AU7-1</f>
        <v>0.28321896444167183</v>
      </c>
      <c r="AW8" s="52">
        <f t="shared" si="2"/>
        <v>-4305</v>
      </c>
      <c r="AX8" s="56" t="s">
        <v>24</v>
      </c>
      <c r="AY8" s="99">
        <f t="shared" si="3"/>
        <v>-5.5966097374458332E-2</v>
      </c>
      <c r="AZ8" s="99">
        <f t="shared" si="4"/>
        <v>-5.5966097374458332E-2</v>
      </c>
      <c r="BA8" s="99" t="str">
        <f t="shared" si="5"/>
        <v/>
      </c>
      <c r="BB8" s="64"/>
      <c r="BC8" s="59"/>
      <c r="BD8" s="65"/>
      <c r="BG8" s="75"/>
    </row>
    <row r="9" spans="1:59">
      <c r="A9" s="13">
        <v>1937</v>
      </c>
      <c r="B9" s="94">
        <f t="shared" si="0"/>
        <v>88311.475409836057</v>
      </c>
      <c r="C9" s="83">
        <f t="shared" si="6"/>
        <v>0.14807169153750688</v>
      </c>
      <c r="D9" s="28">
        <v>1.2E-2</v>
      </c>
      <c r="E9" s="29">
        <v>1.2E-2</v>
      </c>
      <c r="F9" s="28">
        <v>6.9999999999999993E-3</v>
      </c>
      <c r="G9" s="28">
        <v>4.0000000000000001E-3</v>
      </c>
      <c r="H9" s="29">
        <v>3.0000000000000001E-3</v>
      </c>
      <c r="I9" s="30">
        <v>2.1000000000000001E-2</v>
      </c>
      <c r="J9" s="30">
        <v>9.0000000000000011E-3</v>
      </c>
      <c r="K9" s="35">
        <f t="shared" si="1"/>
        <v>6.1000000000000006E-2</v>
      </c>
      <c r="L9" s="83">
        <f t="shared" si="7"/>
        <v>0.19607843137254899</v>
      </c>
      <c r="M9" s="97">
        <f t="shared" si="8"/>
        <v>1</v>
      </c>
      <c r="N9" s="83">
        <f t="shared" si="9"/>
        <v>1.9271084710104525E-2</v>
      </c>
      <c r="O9" s="83" t="str">
        <f t="shared" si="10"/>
        <v/>
      </c>
      <c r="P9" s="83">
        <f t="shared" si="11"/>
        <v>-2.8693280007899946E-2</v>
      </c>
      <c r="Q9" s="83" t="str">
        <f t="shared" si="12"/>
        <v/>
      </c>
      <c r="R9" s="83">
        <f t="shared" si="13"/>
        <v>0.13475341179868572</v>
      </c>
      <c r="S9" s="83" t="str">
        <f t="shared" si="14"/>
        <v/>
      </c>
      <c r="T9" s="83">
        <f t="shared" si="15"/>
        <v>0.14041364866044148</v>
      </c>
      <c r="U9" s="83" t="str">
        <f t="shared" si="16"/>
        <v/>
      </c>
      <c r="V9" s="83">
        <f t="shared" si="17"/>
        <v>0.25573698146513668</v>
      </c>
      <c r="W9" s="83" t="str">
        <f t="shared" si="18"/>
        <v/>
      </c>
      <c r="X9" s="83">
        <f t="shared" si="19"/>
        <v>0.27014080917751548</v>
      </c>
      <c r="Y9" s="83" t="str">
        <f t="shared" si="20"/>
        <v/>
      </c>
      <c r="Z9" s="83"/>
      <c r="AA9" s="83"/>
      <c r="AB9" s="83"/>
      <c r="AC9" s="83"/>
      <c r="AD9" s="83"/>
      <c r="AE9" s="28">
        <v>5.7999999999999996E-2</v>
      </c>
      <c r="AF9" s="29">
        <v>3.0000000000000001E-3</v>
      </c>
      <c r="AG9" s="45">
        <v>5387</v>
      </c>
      <c r="AH9" s="102">
        <f t="shared" si="21"/>
        <v>0.37318378791741025</v>
      </c>
      <c r="AI9" s="102">
        <f t="shared" si="22"/>
        <v>1.9271084710104525E-2</v>
      </c>
      <c r="AJ9" s="102" t="str">
        <f t="shared" si="23"/>
        <v/>
      </c>
      <c r="AK9" s="102">
        <f t="shared" si="24"/>
        <v>-2.8693280007899946E-2</v>
      </c>
      <c r="AL9" s="102" t="str">
        <f t="shared" si="25"/>
        <v/>
      </c>
      <c r="AM9" s="102">
        <f t="shared" si="26"/>
        <v>0.13475341179868572</v>
      </c>
      <c r="AN9" s="102" t="str">
        <f t="shared" si="27"/>
        <v/>
      </c>
      <c r="AO9" s="102">
        <f t="shared" si="28"/>
        <v>0.14041364866044148</v>
      </c>
      <c r="AP9" s="102" t="str">
        <f t="shared" si="29"/>
        <v/>
      </c>
      <c r="AQ9" s="102">
        <f t="shared" si="30"/>
        <v>0.25573698146513668</v>
      </c>
      <c r="AR9" s="102" t="str">
        <f t="shared" si="31"/>
        <v/>
      </c>
      <c r="AS9" s="102">
        <f t="shared" si="32"/>
        <v>0.27014080917751548</v>
      </c>
      <c r="AT9" s="102" t="str">
        <f t="shared" si="33"/>
        <v/>
      </c>
      <c r="AU9" s="46">
        <v>7580</v>
      </c>
      <c r="AV9" s="102">
        <f t="shared" si="34"/>
        <v>-7.8755469129800693E-2</v>
      </c>
      <c r="AW9" s="52">
        <f t="shared" si="2"/>
        <v>-2193</v>
      </c>
      <c r="AX9" s="56" t="s">
        <v>24</v>
      </c>
      <c r="AY9" s="99">
        <f t="shared" si="3"/>
        <v>-2.4832559866344906E-2</v>
      </c>
      <c r="AZ9" s="99">
        <f t="shared" si="4"/>
        <v>-2.4832559866344906E-2</v>
      </c>
      <c r="BA9" s="99" t="str">
        <f t="shared" si="5"/>
        <v/>
      </c>
      <c r="BB9" s="64"/>
      <c r="BC9" s="59"/>
      <c r="BD9" s="65"/>
      <c r="BG9" s="75"/>
    </row>
    <row r="10" spans="1:59">
      <c r="A10" s="13">
        <v>1938</v>
      </c>
      <c r="B10" s="94">
        <f t="shared" si="0"/>
        <v>90013.333333333314</v>
      </c>
      <c r="C10" s="83">
        <f t="shared" si="6"/>
        <v>1.9271084710104525E-2</v>
      </c>
      <c r="D10" s="28">
        <v>1.3999999999999999E-2</v>
      </c>
      <c r="E10" s="29">
        <v>1.3999999999999999E-2</v>
      </c>
      <c r="F10" s="28">
        <v>1.7000000000000001E-2</v>
      </c>
      <c r="G10" s="28">
        <v>1.3000000000000001E-2</v>
      </c>
      <c r="H10" s="29">
        <v>4.0000000000000001E-3</v>
      </c>
      <c r="I10" s="30">
        <v>2.1000000000000001E-2</v>
      </c>
      <c r="J10" s="30">
        <v>9.0000000000000011E-3</v>
      </c>
      <c r="K10" s="35">
        <f t="shared" si="1"/>
        <v>7.5000000000000011E-2</v>
      </c>
      <c r="L10" s="83">
        <f t="shared" si="7"/>
        <v>0.22950819672131151</v>
      </c>
      <c r="M10" s="97">
        <f t="shared" si="8"/>
        <v>1</v>
      </c>
      <c r="N10" s="83">
        <f t="shared" si="9"/>
        <v>-2.8693280007899946E-2</v>
      </c>
      <c r="O10" s="83" t="str">
        <f t="shared" si="10"/>
        <v/>
      </c>
      <c r="P10" s="83">
        <f t="shared" si="11"/>
        <v>0.13475341179868572</v>
      </c>
      <c r="Q10" s="83" t="str">
        <f t="shared" si="12"/>
        <v/>
      </c>
      <c r="R10" s="83">
        <f t="shared" si="13"/>
        <v>0.14041364866044148</v>
      </c>
      <c r="S10" s="83" t="str">
        <f t="shared" si="14"/>
        <v/>
      </c>
      <c r="T10" s="83">
        <f t="shared" si="15"/>
        <v>0.25573698146513668</v>
      </c>
      <c r="U10" s="83" t="str">
        <f t="shared" si="16"/>
        <v/>
      </c>
      <c r="V10" s="83">
        <f t="shared" si="17"/>
        <v>0.27014080917751548</v>
      </c>
      <c r="W10" s="83" t="str">
        <f t="shared" si="18"/>
        <v/>
      </c>
      <c r="X10" s="83">
        <f t="shared" si="19"/>
        <v>0.15438662277960646</v>
      </c>
      <c r="Y10" s="83" t="str">
        <f t="shared" si="20"/>
        <v/>
      </c>
      <c r="Z10" s="83"/>
      <c r="AA10" s="83"/>
      <c r="AB10" s="83"/>
      <c r="AC10" s="83">
        <f>AVERAGE(K6:K10)</f>
        <v>5.7600000000000005E-2</v>
      </c>
      <c r="AD10" s="83"/>
      <c r="AE10" s="28">
        <v>7.2000000000000008E-2</v>
      </c>
      <c r="AF10" s="29">
        <v>4.0000000000000001E-3</v>
      </c>
      <c r="AG10" s="45">
        <v>6751</v>
      </c>
      <c r="AH10" s="102">
        <f t="shared" si="21"/>
        <v>0.25320215333209584</v>
      </c>
      <c r="AI10" s="102">
        <f t="shared" si="22"/>
        <v>-2.8693280007899946E-2</v>
      </c>
      <c r="AJ10" s="102" t="str">
        <f t="shared" si="23"/>
        <v/>
      </c>
      <c r="AK10" s="102">
        <f t="shared" si="24"/>
        <v>0.13475341179868572</v>
      </c>
      <c r="AL10" s="102" t="str">
        <f t="shared" si="25"/>
        <v/>
      </c>
      <c r="AM10" s="102">
        <f t="shared" si="26"/>
        <v>0.14041364866044148</v>
      </c>
      <c r="AN10" s="102" t="str">
        <f t="shared" si="27"/>
        <v/>
      </c>
      <c r="AO10" s="102">
        <f t="shared" si="28"/>
        <v>0.25573698146513668</v>
      </c>
      <c r="AP10" s="102" t="str">
        <f t="shared" si="29"/>
        <v/>
      </c>
      <c r="AQ10" s="102">
        <f t="shared" si="30"/>
        <v>0.27014080917751548</v>
      </c>
      <c r="AR10" s="102" t="str">
        <f t="shared" si="31"/>
        <v/>
      </c>
      <c r="AS10" s="102">
        <f t="shared" si="32"/>
        <v>0.15438662277960646</v>
      </c>
      <c r="AT10" s="102" t="str">
        <f t="shared" si="33"/>
        <v/>
      </c>
      <c r="AU10" s="46">
        <v>6840</v>
      </c>
      <c r="AV10" s="102">
        <f t="shared" si="34"/>
        <v>-9.7625329815303474E-2</v>
      </c>
      <c r="AW10" s="52">
        <f t="shared" si="2"/>
        <v>-89</v>
      </c>
      <c r="AX10" s="56" t="s">
        <v>24</v>
      </c>
      <c r="AY10" s="99">
        <f t="shared" si="3"/>
        <v>-9.8874240853206964E-4</v>
      </c>
      <c r="AZ10" s="99">
        <f t="shared" si="4"/>
        <v>-9.8874240853206964E-4</v>
      </c>
      <c r="BA10" s="99" t="str">
        <f t="shared" si="5"/>
        <v/>
      </c>
      <c r="BB10" s="64"/>
      <c r="BC10" s="59"/>
      <c r="BD10" s="65"/>
      <c r="BG10" s="75"/>
    </row>
    <row r="11" spans="1:59">
      <c r="A11" s="13">
        <v>1939</v>
      </c>
      <c r="B11" s="94">
        <f t="shared" si="0"/>
        <v>87430.555555555547</v>
      </c>
      <c r="C11" s="83">
        <f t="shared" si="6"/>
        <v>-2.8693280007899946E-2</v>
      </c>
      <c r="D11" s="28">
        <v>1.2E-2</v>
      </c>
      <c r="E11" s="29">
        <v>1.3000000000000001E-2</v>
      </c>
      <c r="F11" s="28">
        <v>1.8000000000000002E-2</v>
      </c>
      <c r="G11" s="28">
        <v>1.2E-2</v>
      </c>
      <c r="H11" s="29">
        <v>6.0000000000000001E-3</v>
      </c>
      <c r="I11" s="30">
        <v>2.1000000000000001E-2</v>
      </c>
      <c r="J11" s="30">
        <v>8.0000000000000002E-3</v>
      </c>
      <c r="K11" s="35">
        <f t="shared" si="1"/>
        <v>7.2000000000000008E-2</v>
      </c>
      <c r="L11" s="83">
        <f t="shared" si="7"/>
        <v>-4.0000000000000036E-2</v>
      </c>
      <c r="M11" s="97">
        <f t="shared" si="8"/>
        <v>0</v>
      </c>
      <c r="N11" s="83" t="str">
        <f t="shared" si="9"/>
        <v/>
      </c>
      <c r="O11" s="83">
        <f t="shared" si="10"/>
        <v>0.13475341179868572</v>
      </c>
      <c r="P11" s="83" t="str">
        <f t="shared" si="11"/>
        <v/>
      </c>
      <c r="Q11" s="83">
        <f t="shared" si="12"/>
        <v>0.14041364866044148</v>
      </c>
      <c r="R11" s="83" t="str">
        <f t="shared" si="13"/>
        <v/>
      </c>
      <c r="S11" s="83">
        <f t="shared" si="14"/>
        <v>0.25573698146513668</v>
      </c>
      <c r="T11" s="83" t="str">
        <f t="shared" si="15"/>
        <v/>
      </c>
      <c r="U11" s="83">
        <f t="shared" si="16"/>
        <v>0.27014080917751548</v>
      </c>
      <c r="V11" s="83" t="str">
        <f t="shared" si="17"/>
        <v/>
      </c>
      <c r="W11" s="83">
        <f t="shared" si="18"/>
        <v>0.15438662277960646</v>
      </c>
      <c r="X11" s="83" t="str">
        <f t="shared" si="19"/>
        <v/>
      </c>
      <c r="Y11" s="83">
        <f t="shared" si="20"/>
        <v>6.2637572458749791E-2</v>
      </c>
      <c r="Z11" s="83"/>
      <c r="AA11" s="83"/>
      <c r="AB11" s="83"/>
      <c r="AC11" s="83">
        <f t="shared" ref="AC11:AC74" si="35">AVERAGE(K7:K11)</f>
        <v>6.2400000000000011E-2</v>
      </c>
      <c r="AD11" s="83"/>
      <c r="AE11" s="28">
        <v>6.5000000000000002E-2</v>
      </c>
      <c r="AF11" s="29">
        <v>6.0000000000000001E-3</v>
      </c>
      <c r="AG11" s="45">
        <v>6295</v>
      </c>
      <c r="AH11" s="102">
        <f t="shared" si="21"/>
        <v>-6.754554880758401E-2</v>
      </c>
      <c r="AI11" s="102" t="str">
        <f t="shared" si="22"/>
        <v/>
      </c>
      <c r="AJ11" s="102">
        <f t="shared" si="23"/>
        <v>0.13475341179868572</v>
      </c>
      <c r="AK11" s="102" t="str">
        <f t="shared" si="24"/>
        <v/>
      </c>
      <c r="AL11" s="102">
        <f t="shared" si="25"/>
        <v>0.14041364866044148</v>
      </c>
      <c r="AM11" s="102" t="str">
        <f t="shared" si="26"/>
        <v/>
      </c>
      <c r="AN11" s="102">
        <f t="shared" si="27"/>
        <v>0.25573698146513668</v>
      </c>
      <c r="AO11" s="102" t="str">
        <f t="shared" si="28"/>
        <v/>
      </c>
      <c r="AP11" s="102">
        <f t="shared" si="29"/>
        <v>0.27014080917751548</v>
      </c>
      <c r="AQ11" s="102" t="str">
        <f t="shared" si="30"/>
        <v/>
      </c>
      <c r="AR11" s="102">
        <f t="shared" si="31"/>
        <v>0.15438662277960646</v>
      </c>
      <c r="AS11" s="102" t="str">
        <f t="shared" si="32"/>
        <v/>
      </c>
      <c r="AT11" s="102">
        <f t="shared" si="33"/>
        <v>6.2637572458749791E-2</v>
      </c>
      <c r="AU11" s="46">
        <v>9141</v>
      </c>
      <c r="AV11" s="102">
        <f t="shared" si="34"/>
        <v>0.33640350877192993</v>
      </c>
      <c r="AW11" s="52">
        <f t="shared" si="2"/>
        <v>-2846</v>
      </c>
      <c r="AX11" s="56" t="s">
        <v>24</v>
      </c>
      <c r="AY11" s="99">
        <f t="shared" si="3"/>
        <v>-3.2551548848292297E-2</v>
      </c>
      <c r="AZ11" s="99">
        <f t="shared" si="4"/>
        <v>-3.2551548848292297E-2</v>
      </c>
      <c r="BA11" s="99" t="str">
        <f t="shared" si="5"/>
        <v/>
      </c>
      <c r="BB11" s="64"/>
      <c r="BC11" s="59"/>
      <c r="BD11" s="65"/>
      <c r="BG11" s="75"/>
    </row>
    <row r="12" spans="1:59">
      <c r="A12" s="13">
        <v>1940</v>
      </c>
      <c r="B12" s="94">
        <f t="shared" si="0"/>
        <v>99212.121212121201</v>
      </c>
      <c r="C12" s="83">
        <f t="shared" si="6"/>
        <v>0.13475341179868572</v>
      </c>
      <c r="D12" s="28">
        <v>9.0000000000000011E-3</v>
      </c>
      <c r="E12" s="29">
        <v>1.2E-2</v>
      </c>
      <c r="F12" s="28">
        <v>1.8000000000000002E-2</v>
      </c>
      <c r="G12" s="28">
        <v>1.3000000000000001E-2</v>
      </c>
      <c r="H12" s="29">
        <v>6.0000000000000001E-3</v>
      </c>
      <c r="I12" s="30">
        <v>0.02</v>
      </c>
      <c r="J12" s="30">
        <v>6.9999999999999993E-3</v>
      </c>
      <c r="K12" s="35">
        <f t="shared" si="1"/>
        <v>6.6000000000000003E-2</v>
      </c>
      <c r="L12" s="83">
        <f t="shared" si="7"/>
        <v>-8.333333333333337E-2</v>
      </c>
      <c r="M12" s="97">
        <f t="shared" si="8"/>
        <v>0</v>
      </c>
      <c r="N12" s="83" t="str">
        <f t="shared" si="9"/>
        <v/>
      </c>
      <c r="O12" s="83">
        <f t="shared" si="10"/>
        <v>0.14041364866044148</v>
      </c>
      <c r="P12" s="83" t="str">
        <f t="shared" si="11"/>
        <v/>
      </c>
      <c r="Q12" s="83">
        <f t="shared" si="12"/>
        <v>0.25573698146513668</v>
      </c>
      <c r="R12" s="83" t="str">
        <f t="shared" si="13"/>
        <v/>
      </c>
      <c r="S12" s="83">
        <f t="shared" si="14"/>
        <v>0.27014080917751548</v>
      </c>
      <c r="T12" s="83" t="str">
        <f t="shared" si="15"/>
        <v/>
      </c>
      <c r="U12" s="83">
        <f t="shared" si="16"/>
        <v>0.15438662277960646</v>
      </c>
      <c r="V12" s="83" t="str">
        <f t="shared" si="17"/>
        <v/>
      </c>
      <c r="W12" s="83">
        <f t="shared" si="18"/>
        <v>6.2637572458749791E-2</v>
      </c>
      <c r="X12" s="83" t="str">
        <f t="shared" si="19"/>
        <v/>
      </c>
      <c r="Y12" s="83">
        <f t="shared" si="20"/>
        <v>1.4369418530715494E-2</v>
      </c>
      <c r="Z12" s="83"/>
      <c r="AA12" s="83"/>
      <c r="AB12" s="83"/>
      <c r="AC12" s="83">
        <f t="shared" si="35"/>
        <v>6.5000000000000002E-2</v>
      </c>
      <c r="AD12" s="83"/>
      <c r="AE12" s="28">
        <v>6.2E-2</v>
      </c>
      <c r="AF12" s="29">
        <v>6.0000000000000001E-3</v>
      </c>
      <c r="AG12" s="45">
        <v>6548</v>
      </c>
      <c r="AH12" s="102">
        <f t="shared" si="21"/>
        <v>4.0190627482128649E-2</v>
      </c>
      <c r="AI12" s="102">
        <f t="shared" si="22"/>
        <v>0.14041364866044148</v>
      </c>
      <c r="AJ12" s="102" t="str">
        <f t="shared" si="23"/>
        <v/>
      </c>
      <c r="AK12" s="102">
        <f t="shared" si="24"/>
        <v>0.25573698146513668</v>
      </c>
      <c r="AL12" s="102" t="str">
        <f t="shared" si="25"/>
        <v/>
      </c>
      <c r="AM12" s="102">
        <f t="shared" si="26"/>
        <v>0.27014080917751548</v>
      </c>
      <c r="AN12" s="102" t="str">
        <f t="shared" si="27"/>
        <v/>
      </c>
      <c r="AO12" s="102">
        <f t="shared" si="28"/>
        <v>0.15438662277960646</v>
      </c>
      <c r="AP12" s="102" t="str">
        <f t="shared" si="29"/>
        <v/>
      </c>
      <c r="AQ12" s="102">
        <f t="shared" si="30"/>
        <v>6.2637572458749791E-2</v>
      </c>
      <c r="AR12" s="102" t="str">
        <f t="shared" si="31"/>
        <v/>
      </c>
      <c r="AS12" s="102">
        <f t="shared" si="32"/>
        <v>1.4369418530715494E-2</v>
      </c>
      <c r="AT12" s="102" t="str">
        <f t="shared" si="33"/>
        <v/>
      </c>
      <c r="AU12" s="46">
        <v>9468</v>
      </c>
      <c r="AV12" s="102">
        <f t="shared" si="34"/>
        <v>3.5772891368559323E-2</v>
      </c>
      <c r="AW12" s="52">
        <f t="shared" si="2"/>
        <v>-2920</v>
      </c>
      <c r="AX12" s="56" t="s">
        <v>24</v>
      </c>
      <c r="AY12" s="99">
        <f t="shared" si="3"/>
        <v>-2.9431887599266956E-2</v>
      </c>
      <c r="AZ12" s="99">
        <f t="shared" si="4"/>
        <v>-2.9431887599266956E-2</v>
      </c>
      <c r="BA12" s="99" t="str">
        <f t="shared" si="5"/>
        <v/>
      </c>
      <c r="BB12" s="64"/>
      <c r="BC12" s="59"/>
      <c r="BD12" s="65"/>
      <c r="BG12" s="75"/>
    </row>
    <row r="13" spans="1:59">
      <c r="A13" s="13">
        <v>1941</v>
      </c>
      <c r="B13" s="94">
        <f t="shared" si="0"/>
        <v>113142.85714285713</v>
      </c>
      <c r="C13" s="83">
        <f t="shared" si="6"/>
        <v>0.14041364866044148</v>
      </c>
      <c r="D13" s="28">
        <v>1.2E-2</v>
      </c>
      <c r="E13" s="29">
        <v>1.9E-2</v>
      </c>
      <c r="F13" s="28">
        <v>1.7000000000000001E-2</v>
      </c>
      <c r="G13" s="28">
        <v>1.1000000000000001E-2</v>
      </c>
      <c r="H13" s="29">
        <v>6.0000000000000001E-3</v>
      </c>
      <c r="I13" s="30">
        <v>2.2000000000000002E-2</v>
      </c>
      <c r="J13" s="30">
        <v>6.9999999999999993E-3</v>
      </c>
      <c r="K13" s="35">
        <f t="shared" si="1"/>
        <v>7.7000000000000013E-2</v>
      </c>
      <c r="L13" s="83">
        <f t="shared" si="7"/>
        <v>0.16666666666666674</v>
      </c>
      <c r="M13" s="97">
        <f t="shared" si="8"/>
        <v>1</v>
      </c>
      <c r="N13" s="83">
        <f t="shared" si="9"/>
        <v>0.25573698146513668</v>
      </c>
      <c r="O13" s="83" t="str">
        <f t="shared" si="10"/>
        <v/>
      </c>
      <c r="P13" s="83">
        <f t="shared" si="11"/>
        <v>0.27014080917751548</v>
      </c>
      <c r="Q13" s="83" t="str">
        <f t="shared" si="12"/>
        <v/>
      </c>
      <c r="R13" s="83">
        <f t="shared" si="13"/>
        <v>0.15438662277960646</v>
      </c>
      <c r="S13" s="83" t="str">
        <f t="shared" si="14"/>
        <v/>
      </c>
      <c r="T13" s="83">
        <f t="shared" si="15"/>
        <v>6.2637572458749791E-2</v>
      </c>
      <c r="U13" s="83" t="str">
        <f t="shared" si="16"/>
        <v/>
      </c>
      <c r="V13" s="83">
        <f t="shared" si="17"/>
        <v>1.4369418530715494E-2</v>
      </c>
      <c r="W13" s="83" t="str">
        <f t="shared" si="18"/>
        <v/>
      </c>
      <c r="X13" s="83">
        <f t="shared" si="19"/>
        <v>3.3237694262391537E-2</v>
      </c>
      <c r="Y13" s="83" t="str">
        <f t="shared" si="20"/>
        <v/>
      </c>
      <c r="Z13" s="83"/>
      <c r="AA13" s="83"/>
      <c r="AB13" s="83"/>
      <c r="AC13" s="83">
        <f t="shared" si="35"/>
        <v>7.0200000000000012E-2</v>
      </c>
      <c r="AD13" s="83"/>
      <c r="AE13" s="28">
        <v>7.0000000000000007E-2</v>
      </c>
      <c r="AF13" s="29">
        <v>6.0000000000000001E-3</v>
      </c>
      <c r="AG13" s="45">
        <v>8712</v>
      </c>
      <c r="AH13" s="102">
        <f t="shared" si="21"/>
        <v>0.33048259010384839</v>
      </c>
      <c r="AI13" s="102">
        <f t="shared" si="22"/>
        <v>0.25573698146513668</v>
      </c>
      <c r="AJ13" s="102" t="str">
        <f t="shared" si="23"/>
        <v/>
      </c>
      <c r="AK13" s="102">
        <f t="shared" si="24"/>
        <v>0.27014080917751548</v>
      </c>
      <c r="AL13" s="102" t="str">
        <f t="shared" si="25"/>
        <v/>
      </c>
      <c r="AM13" s="102">
        <f t="shared" si="26"/>
        <v>0.15438662277960646</v>
      </c>
      <c r="AN13" s="102" t="str">
        <f t="shared" si="27"/>
        <v/>
      </c>
      <c r="AO13" s="102">
        <f t="shared" si="28"/>
        <v>6.2637572458749791E-2</v>
      </c>
      <c r="AP13" s="102" t="str">
        <f t="shared" si="29"/>
        <v/>
      </c>
      <c r="AQ13" s="102">
        <f t="shared" si="30"/>
        <v>1.4369418530715494E-2</v>
      </c>
      <c r="AR13" s="102" t="str">
        <f t="shared" si="31"/>
        <v/>
      </c>
      <c r="AS13" s="102">
        <f t="shared" si="32"/>
        <v>3.3237694262391537E-2</v>
      </c>
      <c r="AT13" s="102" t="str">
        <f t="shared" si="33"/>
        <v/>
      </c>
      <c r="AU13" s="46">
        <v>13653</v>
      </c>
      <c r="AV13" s="102">
        <f t="shared" si="34"/>
        <v>0.44201520912547521</v>
      </c>
      <c r="AW13" s="52">
        <f t="shared" si="2"/>
        <v>-4941</v>
      </c>
      <c r="AX13" s="56" t="s">
        <v>24</v>
      </c>
      <c r="AY13" s="99">
        <f t="shared" si="3"/>
        <v>-4.3670454545454547E-2</v>
      </c>
      <c r="AZ13" s="99">
        <f t="shared" si="4"/>
        <v>-4.3670454545454547E-2</v>
      </c>
      <c r="BA13" s="99" t="str">
        <f t="shared" si="5"/>
        <v/>
      </c>
      <c r="BB13" s="64"/>
      <c r="BC13" s="59"/>
      <c r="BD13" s="65"/>
      <c r="BG13" s="75"/>
    </row>
    <row r="14" spans="1:59">
      <c r="A14" s="13">
        <v>1942</v>
      </c>
      <c r="B14" s="94">
        <f t="shared" si="0"/>
        <v>142077.6699029126</v>
      </c>
      <c r="C14" s="83">
        <f t="shared" si="6"/>
        <v>0.25573698146513668</v>
      </c>
      <c r="D14" s="28">
        <v>2.3E-2</v>
      </c>
      <c r="E14" s="29">
        <v>3.3000000000000002E-2</v>
      </c>
      <c r="F14" s="28">
        <v>1.7000000000000001E-2</v>
      </c>
      <c r="G14" s="28">
        <v>1.1000000000000001E-2</v>
      </c>
      <c r="H14" s="29">
        <v>6.0000000000000001E-3</v>
      </c>
      <c r="I14" s="30">
        <v>2.4E-2</v>
      </c>
      <c r="J14" s="30">
        <v>6.0000000000000001E-3</v>
      </c>
      <c r="K14" s="35">
        <f t="shared" si="1"/>
        <v>0.10300000000000001</v>
      </c>
      <c r="L14" s="83">
        <f t="shared" si="7"/>
        <v>0.33766233766233755</v>
      </c>
      <c r="M14" s="97">
        <f t="shared" si="8"/>
        <v>1</v>
      </c>
      <c r="N14" s="83">
        <f t="shared" si="9"/>
        <v>0.27014080917751548</v>
      </c>
      <c r="O14" s="83" t="str">
        <f t="shared" si="10"/>
        <v/>
      </c>
      <c r="P14" s="83">
        <f t="shared" si="11"/>
        <v>0.15438662277960646</v>
      </c>
      <c r="Q14" s="83" t="str">
        <f t="shared" si="12"/>
        <v/>
      </c>
      <c r="R14" s="83">
        <f t="shared" si="13"/>
        <v>6.2637572458749791E-2</v>
      </c>
      <c r="S14" s="83" t="str">
        <f t="shared" si="14"/>
        <v/>
      </c>
      <c r="T14" s="83">
        <f t="shared" si="15"/>
        <v>1.4369418530715494E-2</v>
      </c>
      <c r="U14" s="83" t="str">
        <f t="shared" si="16"/>
        <v/>
      </c>
      <c r="V14" s="83">
        <f t="shared" si="17"/>
        <v>3.3237694262391537E-2</v>
      </c>
      <c r="W14" s="83" t="str">
        <f t="shared" si="18"/>
        <v/>
      </c>
      <c r="X14" s="83">
        <f t="shared" si="19"/>
        <v>9.8948641415073091E-2</v>
      </c>
      <c r="Y14" s="83" t="str">
        <f t="shared" si="20"/>
        <v/>
      </c>
      <c r="Z14" s="83"/>
      <c r="AA14" s="83"/>
      <c r="AB14" s="83"/>
      <c r="AC14" s="83">
        <f t="shared" si="35"/>
        <v>7.8600000000000003E-2</v>
      </c>
      <c r="AD14" s="83"/>
      <c r="AE14" s="28">
        <v>9.5000000000000001E-2</v>
      </c>
      <c r="AF14" s="29">
        <v>6.0000000000000001E-3</v>
      </c>
      <c r="AG14" s="45">
        <v>14634</v>
      </c>
      <c r="AH14" s="102">
        <f t="shared" si="21"/>
        <v>0.67975206611570238</v>
      </c>
      <c r="AI14" s="102">
        <f t="shared" si="22"/>
        <v>0.27014080917751548</v>
      </c>
      <c r="AJ14" s="102" t="str">
        <f t="shared" si="23"/>
        <v/>
      </c>
      <c r="AK14" s="102">
        <f t="shared" si="24"/>
        <v>0.15438662277960646</v>
      </c>
      <c r="AL14" s="102" t="str">
        <f t="shared" si="25"/>
        <v/>
      </c>
      <c r="AM14" s="102">
        <f t="shared" si="26"/>
        <v>6.2637572458749791E-2</v>
      </c>
      <c r="AN14" s="102" t="str">
        <f t="shared" si="27"/>
        <v/>
      </c>
      <c r="AO14" s="102">
        <f t="shared" si="28"/>
        <v>1.4369418530715494E-2</v>
      </c>
      <c r="AP14" s="102" t="str">
        <f t="shared" si="29"/>
        <v/>
      </c>
      <c r="AQ14" s="102">
        <f t="shared" si="30"/>
        <v>3.3237694262391537E-2</v>
      </c>
      <c r="AR14" s="102" t="str">
        <f t="shared" si="31"/>
        <v/>
      </c>
      <c r="AS14" s="102">
        <f t="shared" si="32"/>
        <v>9.8948641415073091E-2</v>
      </c>
      <c r="AT14" s="102" t="str">
        <f t="shared" si="33"/>
        <v/>
      </c>
      <c r="AU14" s="46">
        <v>35137</v>
      </c>
      <c r="AV14" s="102">
        <f t="shared" si="34"/>
        <v>1.5735735735735736</v>
      </c>
      <c r="AW14" s="52">
        <f t="shared" si="2"/>
        <v>-20503</v>
      </c>
      <c r="AX14" s="56" t="s">
        <v>24</v>
      </c>
      <c r="AY14" s="99">
        <f t="shared" si="3"/>
        <v>-0.14430839141724752</v>
      </c>
      <c r="AZ14" s="99">
        <f t="shared" si="4"/>
        <v>-0.14430839141724752</v>
      </c>
      <c r="BA14" s="99" t="str">
        <f t="shared" si="5"/>
        <v/>
      </c>
      <c r="BB14" s="64"/>
      <c r="BC14" s="59"/>
      <c r="BD14" s="65"/>
      <c r="BG14" s="75"/>
    </row>
    <row r="15" spans="1:59">
      <c r="A15" s="13">
        <v>1943</v>
      </c>
      <c r="B15" s="94">
        <f t="shared" si="0"/>
        <v>180458.64661654134</v>
      </c>
      <c r="C15" s="83">
        <f t="shared" si="6"/>
        <v>0.27014080917751548</v>
      </c>
      <c r="D15" s="28">
        <v>3.6000000000000004E-2</v>
      </c>
      <c r="E15" s="29">
        <v>5.2999999999999999E-2</v>
      </c>
      <c r="F15" s="28">
        <v>1.7000000000000001E-2</v>
      </c>
      <c r="G15" s="28">
        <v>1.1000000000000001E-2</v>
      </c>
      <c r="H15" s="29">
        <v>6.0000000000000001E-3</v>
      </c>
      <c r="I15" s="30">
        <v>2.3E-2</v>
      </c>
      <c r="J15" s="30">
        <v>4.0000000000000001E-3</v>
      </c>
      <c r="K15" s="35">
        <f t="shared" si="1"/>
        <v>0.13300000000000001</v>
      </c>
      <c r="L15" s="83">
        <f t="shared" si="7"/>
        <v>0.29126213592232997</v>
      </c>
      <c r="M15" s="97">
        <f t="shared" si="8"/>
        <v>1</v>
      </c>
      <c r="N15" s="83">
        <f t="shared" si="9"/>
        <v>0.15438662277960646</v>
      </c>
      <c r="O15" s="83" t="str">
        <f t="shared" si="10"/>
        <v/>
      </c>
      <c r="P15" s="83">
        <f t="shared" si="11"/>
        <v>6.2637572458749791E-2</v>
      </c>
      <c r="Q15" s="83" t="str">
        <f t="shared" si="12"/>
        <v/>
      </c>
      <c r="R15" s="83">
        <f t="shared" si="13"/>
        <v>1.4369418530715494E-2</v>
      </c>
      <c r="S15" s="83" t="str">
        <f t="shared" si="14"/>
        <v/>
      </c>
      <c r="T15" s="83">
        <f t="shared" si="15"/>
        <v>3.3237694262391537E-2</v>
      </c>
      <c r="U15" s="83" t="str">
        <f t="shared" si="16"/>
        <v/>
      </c>
      <c r="V15" s="83">
        <f t="shared" si="17"/>
        <v>9.8948641415073091E-2</v>
      </c>
      <c r="W15" s="83" t="str">
        <f t="shared" si="18"/>
        <v/>
      </c>
      <c r="X15" s="83">
        <f t="shared" si="19"/>
        <v>6.6118781321562459E-2</v>
      </c>
      <c r="Y15" s="83" t="str">
        <f t="shared" si="20"/>
        <v/>
      </c>
      <c r="Z15" s="83"/>
      <c r="AA15" s="83"/>
      <c r="AB15" s="83"/>
      <c r="AC15" s="83">
        <f t="shared" si="35"/>
        <v>9.0200000000000016E-2</v>
      </c>
      <c r="AD15" s="83">
        <f>AVERAGE(K6:K15)</f>
        <v>7.3900000000000007E-2</v>
      </c>
      <c r="AE15" s="28">
        <v>0.127</v>
      </c>
      <c r="AF15" s="29">
        <v>6.0000000000000001E-3</v>
      </c>
      <c r="AG15" s="45">
        <v>24001</v>
      </c>
      <c r="AH15" s="102">
        <f t="shared" si="21"/>
        <v>0.64008473418067524</v>
      </c>
      <c r="AI15" s="102">
        <f t="shared" si="22"/>
        <v>0.15438662277960646</v>
      </c>
      <c r="AJ15" s="102" t="str">
        <f t="shared" si="23"/>
        <v/>
      </c>
      <c r="AK15" s="102">
        <f t="shared" si="24"/>
        <v>6.2637572458749791E-2</v>
      </c>
      <c r="AL15" s="102" t="str">
        <f t="shared" si="25"/>
        <v/>
      </c>
      <c r="AM15" s="102">
        <f t="shared" si="26"/>
        <v>1.4369418530715494E-2</v>
      </c>
      <c r="AN15" s="102" t="str">
        <f t="shared" si="27"/>
        <v/>
      </c>
      <c r="AO15" s="102">
        <f t="shared" si="28"/>
        <v>3.3237694262391537E-2</v>
      </c>
      <c r="AP15" s="102" t="str">
        <f t="shared" si="29"/>
        <v/>
      </c>
      <c r="AQ15" s="102">
        <f t="shared" si="30"/>
        <v>9.8948641415073091E-2</v>
      </c>
      <c r="AR15" s="102" t="str">
        <f t="shared" si="31"/>
        <v/>
      </c>
      <c r="AS15" s="102">
        <f t="shared" si="32"/>
        <v>6.6118781321562459E-2</v>
      </c>
      <c r="AT15" s="102" t="str">
        <f t="shared" si="33"/>
        <v/>
      </c>
      <c r="AU15" s="46">
        <v>78555</v>
      </c>
      <c r="AV15" s="102">
        <f t="shared" si="34"/>
        <v>1.235677490963941</v>
      </c>
      <c r="AW15" s="52">
        <f t="shared" si="2"/>
        <v>-54554</v>
      </c>
      <c r="AX15" s="56" t="s">
        <v>24</v>
      </c>
      <c r="AY15" s="99">
        <f t="shared" si="3"/>
        <v>-0.30230748718803385</v>
      </c>
      <c r="AZ15" s="99">
        <f t="shared" si="4"/>
        <v>-0.30230748718803385</v>
      </c>
      <c r="BA15" s="99" t="str">
        <f t="shared" si="5"/>
        <v/>
      </c>
      <c r="BB15" s="64"/>
      <c r="BC15" s="59"/>
      <c r="BD15" s="65"/>
      <c r="BG15" s="75"/>
    </row>
    <row r="16" spans="1:59">
      <c r="A16" s="13">
        <v>1944</v>
      </c>
      <c r="B16" s="94">
        <f t="shared" si="0"/>
        <v>208319.04761904763</v>
      </c>
      <c r="C16" s="83">
        <f t="shared" si="6"/>
        <v>0.15438662277960646</v>
      </c>
      <c r="D16" s="28">
        <v>9.4E-2</v>
      </c>
      <c r="E16" s="29">
        <v>7.0999999999999994E-2</v>
      </c>
      <c r="F16" s="28">
        <v>1.7000000000000001E-2</v>
      </c>
      <c r="G16" s="28">
        <v>0.01</v>
      </c>
      <c r="H16" s="29">
        <v>6.0000000000000001E-3</v>
      </c>
      <c r="I16" s="30">
        <v>2.3E-2</v>
      </c>
      <c r="J16" s="30">
        <v>5.0000000000000001E-3</v>
      </c>
      <c r="K16" s="35">
        <f t="shared" si="1"/>
        <v>0.21</v>
      </c>
      <c r="L16" s="83">
        <f t="shared" si="7"/>
        <v>0.57894736842105243</v>
      </c>
      <c r="M16" s="97">
        <f t="shared" si="8"/>
        <v>1</v>
      </c>
      <c r="N16" s="83">
        <f t="shared" si="9"/>
        <v>6.2637572458749791E-2</v>
      </c>
      <c r="O16" s="83" t="str">
        <f t="shared" si="10"/>
        <v/>
      </c>
      <c r="P16" s="83">
        <f t="shared" si="11"/>
        <v>1.4369418530715494E-2</v>
      </c>
      <c r="Q16" s="83" t="str">
        <f t="shared" si="12"/>
        <v/>
      </c>
      <c r="R16" s="83">
        <f t="shared" si="13"/>
        <v>3.3237694262391537E-2</v>
      </c>
      <c r="S16" s="83" t="str">
        <f t="shared" si="14"/>
        <v/>
      </c>
      <c r="T16" s="83">
        <f t="shared" si="15"/>
        <v>9.8948641415073091E-2</v>
      </c>
      <c r="U16" s="83" t="str">
        <f t="shared" si="16"/>
        <v/>
      </c>
      <c r="V16" s="83">
        <f t="shared" si="17"/>
        <v>6.6118781321562459E-2</v>
      </c>
      <c r="W16" s="83" t="str">
        <f t="shared" si="18"/>
        <v/>
      </c>
      <c r="X16" s="83">
        <f t="shared" si="19"/>
        <v>7.1038944564261186E-4</v>
      </c>
      <c r="Y16" s="83" t="str">
        <f t="shared" si="20"/>
        <v/>
      </c>
      <c r="Z16" s="83">
        <f>AVERAGE(K6:K16)</f>
        <v>8.6272727272727279E-2</v>
      </c>
      <c r="AA16" s="83"/>
      <c r="AB16" s="83"/>
      <c r="AC16" s="83">
        <f t="shared" si="35"/>
        <v>0.11779999999999999</v>
      </c>
      <c r="AD16" s="83">
        <f t="shared" ref="AD16:AD79" si="36">AVERAGE(K7:K16)</f>
        <v>9.01E-2</v>
      </c>
      <c r="AE16" s="28">
        <v>0.20300000000000001</v>
      </c>
      <c r="AF16" s="29">
        <v>6.0000000000000001E-3</v>
      </c>
      <c r="AG16" s="45">
        <v>43747</v>
      </c>
      <c r="AH16" s="102">
        <f t="shared" si="21"/>
        <v>0.82271572017832595</v>
      </c>
      <c r="AI16" s="102">
        <f t="shared" si="22"/>
        <v>6.2637572458749791E-2</v>
      </c>
      <c r="AJ16" s="102" t="str">
        <f t="shared" si="23"/>
        <v/>
      </c>
      <c r="AK16" s="102">
        <f t="shared" si="24"/>
        <v>1.4369418530715494E-2</v>
      </c>
      <c r="AL16" s="102" t="str">
        <f t="shared" si="25"/>
        <v/>
      </c>
      <c r="AM16" s="102">
        <f t="shared" si="26"/>
        <v>3.3237694262391537E-2</v>
      </c>
      <c r="AN16" s="102" t="str">
        <f t="shared" si="27"/>
        <v/>
      </c>
      <c r="AO16" s="102">
        <f t="shared" si="28"/>
        <v>9.8948641415073091E-2</v>
      </c>
      <c r="AP16" s="102" t="str">
        <f t="shared" si="29"/>
        <v/>
      </c>
      <c r="AQ16" s="102">
        <f t="shared" si="30"/>
        <v>6.6118781321562459E-2</v>
      </c>
      <c r="AR16" s="102" t="str">
        <f t="shared" si="31"/>
        <v/>
      </c>
      <c r="AS16" s="102">
        <f t="shared" si="32"/>
        <v>7.1038944564261186E-4</v>
      </c>
      <c r="AT16" s="102" t="str">
        <f t="shared" si="33"/>
        <v/>
      </c>
      <c r="AU16" s="46">
        <v>91304</v>
      </c>
      <c r="AV16" s="102">
        <f t="shared" si="34"/>
        <v>0.16229393418623883</v>
      </c>
      <c r="AW16" s="52">
        <f t="shared" si="2"/>
        <v>-47557</v>
      </c>
      <c r="AX16" s="56" t="s">
        <v>24</v>
      </c>
      <c r="AY16" s="99">
        <f t="shared" si="3"/>
        <v>-0.22828925412028253</v>
      </c>
      <c r="AZ16" s="99">
        <f t="shared" si="4"/>
        <v>-0.22828925412028253</v>
      </c>
      <c r="BA16" s="99" t="str">
        <f t="shared" si="5"/>
        <v/>
      </c>
      <c r="BB16" s="64"/>
      <c r="BC16" s="59"/>
      <c r="BD16" s="65"/>
      <c r="BG16" s="75"/>
    </row>
    <row r="17" spans="1:59">
      <c r="A17" s="13">
        <v>1945</v>
      </c>
      <c r="B17" s="94">
        <f t="shared" si="0"/>
        <v>221367.6470588235</v>
      </c>
      <c r="C17" s="83">
        <f t="shared" si="6"/>
        <v>6.2637572458749791E-2</v>
      </c>
      <c r="D17" s="28">
        <v>8.3000000000000004E-2</v>
      </c>
      <c r="E17" s="29">
        <v>7.2000000000000008E-2</v>
      </c>
      <c r="F17" s="28">
        <v>1.6E-2</v>
      </c>
      <c r="G17" s="28">
        <v>0.01</v>
      </c>
      <c r="H17" s="29">
        <v>6.0000000000000001E-3</v>
      </c>
      <c r="I17" s="30">
        <v>2.7999999999999997E-2</v>
      </c>
      <c r="J17" s="30">
        <v>5.0000000000000001E-3</v>
      </c>
      <c r="K17" s="35">
        <f t="shared" si="1"/>
        <v>0.20400000000000004</v>
      </c>
      <c r="L17" s="83">
        <f t="shared" si="7"/>
        <v>-2.8571428571428359E-2</v>
      </c>
      <c r="M17" s="97">
        <f t="shared" si="8"/>
        <v>0</v>
      </c>
      <c r="N17" s="83" t="str">
        <f t="shared" si="9"/>
        <v/>
      </c>
      <c r="O17" s="83">
        <f t="shared" si="10"/>
        <v>1.4369418530715494E-2</v>
      </c>
      <c r="P17" s="83" t="str">
        <f t="shared" si="11"/>
        <v/>
      </c>
      <c r="Q17" s="83">
        <f t="shared" si="12"/>
        <v>3.3237694262391537E-2</v>
      </c>
      <c r="R17" s="83" t="str">
        <f t="shared" si="13"/>
        <v/>
      </c>
      <c r="S17" s="83">
        <f t="shared" si="14"/>
        <v>9.8948641415073091E-2</v>
      </c>
      <c r="T17" s="83" t="str">
        <f t="shared" si="15"/>
        <v/>
      </c>
      <c r="U17" s="83">
        <f t="shared" si="16"/>
        <v>6.6118781321562459E-2</v>
      </c>
      <c r="V17" s="83" t="str">
        <f t="shared" si="17"/>
        <v/>
      </c>
      <c r="W17" s="83">
        <f t="shared" si="18"/>
        <v>7.1038944564261186E-4</v>
      </c>
      <c r="X17" s="83" t="str">
        <f t="shared" si="19"/>
        <v/>
      </c>
      <c r="Y17" s="83">
        <f t="shared" si="20"/>
        <v>0.17129797867402341</v>
      </c>
      <c r="Z17" s="83"/>
      <c r="AA17" s="83"/>
      <c r="AB17" s="83"/>
      <c r="AC17" s="83">
        <f t="shared" si="35"/>
        <v>0.14540000000000003</v>
      </c>
      <c r="AD17" s="83">
        <f t="shared" si="36"/>
        <v>0.1052</v>
      </c>
      <c r="AE17" s="28">
        <v>0.19800000000000001</v>
      </c>
      <c r="AF17" s="29">
        <v>6.0000000000000001E-3</v>
      </c>
      <c r="AG17" s="45">
        <v>45159</v>
      </c>
      <c r="AH17" s="102">
        <f t="shared" si="21"/>
        <v>3.2276498959928679E-2</v>
      </c>
      <c r="AI17" s="102">
        <f t="shared" si="22"/>
        <v>1.4369418530715494E-2</v>
      </c>
      <c r="AJ17" s="102" t="str">
        <f t="shared" si="23"/>
        <v/>
      </c>
      <c r="AK17" s="102">
        <f t="shared" si="24"/>
        <v>3.3237694262391537E-2</v>
      </c>
      <c r="AL17" s="102" t="str">
        <f t="shared" si="25"/>
        <v/>
      </c>
      <c r="AM17" s="102">
        <f t="shared" si="26"/>
        <v>9.8948641415073091E-2</v>
      </c>
      <c r="AN17" s="102" t="str">
        <f t="shared" si="27"/>
        <v/>
      </c>
      <c r="AO17" s="102">
        <f t="shared" si="28"/>
        <v>6.6118781321562459E-2</v>
      </c>
      <c r="AP17" s="102" t="str">
        <f t="shared" si="29"/>
        <v/>
      </c>
      <c r="AQ17" s="102">
        <f t="shared" si="30"/>
        <v>7.1038944564261186E-4</v>
      </c>
      <c r="AR17" s="102" t="str">
        <f t="shared" si="31"/>
        <v/>
      </c>
      <c r="AS17" s="102">
        <f t="shared" si="32"/>
        <v>0.17129797867402341</v>
      </c>
      <c r="AT17" s="102" t="str">
        <f t="shared" si="33"/>
        <v/>
      </c>
      <c r="AU17" s="46">
        <v>92712</v>
      </c>
      <c r="AV17" s="102">
        <f t="shared" si="34"/>
        <v>1.5421011127661366E-2</v>
      </c>
      <c r="AW17" s="52">
        <f t="shared" si="2"/>
        <v>-47553</v>
      </c>
      <c r="AX17" s="56" t="s">
        <v>24</v>
      </c>
      <c r="AY17" s="99">
        <f t="shared" si="3"/>
        <v>-0.21481458845412879</v>
      </c>
      <c r="AZ17" s="99">
        <f t="shared" si="4"/>
        <v>-0.21481458845412879</v>
      </c>
      <c r="BA17" s="99" t="str">
        <f t="shared" si="5"/>
        <v/>
      </c>
      <c r="BB17" s="64"/>
      <c r="BC17" s="59"/>
      <c r="BD17" s="65"/>
      <c r="BG17" s="75"/>
    </row>
    <row r="18" spans="1:59">
      <c r="A18" s="13">
        <v>1946</v>
      </c>
      <c r="B18" s="94">
        <f t="shared" si="0"/>
        <v>224548.57142857142</v>
      </c>
      <c r="C18" s="83">
        <f t="shared" si="6"/>
        <v>1.4369418530715494E-2</v>
      </c>
      <c r="D18" s="28">
        <v>7.2000000000000008E-2</v>
      </c>
      <c r="E18" s="29">
        <v>5.2999999999999999E-2</v>
      </c>
      <c r="F18" s="28">
        <v>1.3999999999999999E-2</v>
      </c>
      <c r="G18" s="28">
        <v>8.0000000000000002E-3</v>
      </c>
      <c r="H18" s="29">
        <v>6.0000000000000001E-3</v>
      </c>
      <c r="I18" s="30">
        <v>3.1E-2</v>
      </c>
      <c r="J18" s="30">
        <v>5.0000000000000001E-3</v>
      </c>
      <c r="K18" s="35">
        <f t="shared" si="1"/>
        <v>0.17500000000000002</v>
      </c>
      <c r="L18" s="83">
        <f t="shared" si="7"/>
        <v>-0.14215686274509809</v>
      </c>
      <c r="M18" s="97">
        <f t="shared" si="8"/>
        <v>0</v>
      </c>
      <c r="N18" s="83" t="str">
        <f t="shared" si="9"/>
        <v/>
      </c>
      <c r="O18" s="83">
        <f t="shared" si="10"/>
        <v>3.3237694262391537E-2</v>
      </c>
      <c r="P18" s="83" t="str">
        <f t="shared" si="11"/>
        <v/>
      </c>
      <c r="Q18" s="83">
        <f t="shared" si="12"/>
        <v>9.8948641415073091E-2</v>
      </c>
      <c r="R18" s="83" t="str">
        <f t="shared" si="13"/>
        <v/>
      </c>
      <c r="S18" s="83">
        <f t="shared" si="14"/>
        <v>6.6118781321562459E-2</v>
      </c>
      <c r="T18" s="83" t="str">
        <f t="shared" si="15"/>
        <v/>
      </c>
      <c r="U18" s="83">
        <f t="shared" si="16"/>
        <v>7.1038944564261186E-4</v>
      </c>
      <c r="V18" s="83" t="str">
        <f t="shared" si="17"/>
        <v/>
      </c>
      <c r="W18" s="83">
        <f t="shared" si="18"/>
        <v>0.17129797867402341</v>
      </c>
      <c r="X18" s="83" t="str">
        <f t="shared" si="19"/>
        <v/>
      </c>
      <c r="Y18" s="83">
        <f t="shared" si="20"/>
        <v>9.8778894694889763E-2</v>
      </c>
      <c r="Z18" s="83"/>
      <c r="AA18" s="83"/>
      <c r="AB18" s="83"/>
      <c r="AC18" s="83">
        <f t="shared" si="35"/>
        <v>0.16500000000000001</v>
      </c>
      <c r="AD18" s="83">
        <f t="shared" si="36"/>
        <v>0.11760000000000001</v>
      </c>
      <c r="AE18" s="28">
        <v>0.17100000000000001</v>
      </c>
      <c r="AF18" s="29">
        <v>6.0000000000000001E-3</v>
      </c>
      <c r="AG18" s="45">
        <v>39296</v>
      </c>
      <c r="AH18" s="102">
        <f t="shared" si="21"/>
        <v>-0.12983015567218048</v>
      </c>
      <c r="AI18" s="102" t="str">
        <f t="shared" si="22"/>
        <v/>
      </c>
      <c r="AJ18" s="102">
        <f t="shared" si="23"/>
        <v>3.3237694262391537E-2</v>
      </c>
      <c r="AK18" s="102" t="str">
        <f t="shared" si="24"/>
        <v/>
      </c>
      <c r="AL18" s="102">
        <f t="shared" si="25"/>
        <v>9.8948641415073091E-2</v>
      </c>
      <c r="AM18" s="102" t="str">
        <f t="shared" si="26"/>
        <v/>
      </c>
      <c r="AN18" s="102">
        <f t="shared" si="27"/>
        <v>6.6118781321562459E-2</v>
      </c>
      <c r="AO18" s="102" t="str">
        <f t="shared" si="28"/>
        <v/>
      </c>
      <c r="AP18" s="102">
        <f t="shared" si="29"/>
        <v>7.1038944564261186E-4</v>
      </c>
      <c r="AQ18" s="102" t="str">
        <f t="shared" si="30"/>
        <v/>
      </c>
      <c r="AR18" s="102">
        <f t="shared" si="31"/>
        <v>0.17129797867402341</v>
      </c>
      <c r="AS18" s="102" t="str">
        <f t="shared" si="32"/>
        <v/>
      </c>
      <c r="AT18" s="102">
        <f t="shared" si="33"/>
        <v>9.8778894694889763E-2</v>
      </c>
      <c r="AU18" s="46">
        <v>55232</v>
      </c>
      <c r="AV18" s="102">
        <f t="shared" si="34"/>
        <v>-0.40426266286996293</v>
      </c>
      <c r="AW18" s="52">
        <f t="shared" si="2"/>
        <v>-15936</v>
      </c>
      <c r="AX18" s="56" t="s">
        <v>24</v>
      </c>
      <c r="AY18" s="99">
        <f t="shared" si="3"/>
        <v>-7.0969055374592832E-2</v>
      </c>
      <c r="AZ18" s="99">
        <f t="shared" si="4"/>
        <v>-7.0969055374592832E-2</v>
      </c>
      <c r="BA18" s="99" t="str">
        <f t="shared" si="5"/>
        <v/>
      </c>
      <c r="BB18" s="64"/>
      <c r="BC18" s="59"/>
      <c r="BD18" s="65"/>
      <c r="BG18" s="75"/>
    </row>
    <row r="19" spans="1:59">
      <c r="A19" s="13">
        <v>1947</v>
      </c>
      <c r="B19" s="94">
        <f t="shared" si="0"/>
        <v>232012.04819277106</v>
      </c>
      <c r="C19" s="83">
        <f t="shared" si="6"/>
        <v>3.3237694262391537E-2</v>
      </c>
      <c r="D19" s="28">
        <v>7.6999999999999999E-2</v>
      </c>
      <c r="E19" s="29">
        <v>3.7000000000000005E-2</v>
      </c>
      <c r="F19" s="28">
        <v>1.4999999999999999E-2</v>
      </c>
      <c r="G19" s="28">
        <v>8.0000000000000002E-3</v>
      </c>
      <c r="H19" s="29">
        <v>6.0000000000000001E-3</v>
      </c>
      <c r="I19" s="30">
        <v>3.1E-2</v>
      </c>
      <c r="J19" s="30">
        <v>6.0000000000000001E-3</v>
      </c>
      <c r="K19" s="35">
        <f t="shared" si="1"/>
        <v>0.16600000000000001</v>
      </c>
      <c r="L19" s="83">
        <f t="shared" si="7"/>
        <v>-5.142857142857149E-2</v>
      </c>
      <c r="M19" s="97">
        <f t="shared" si="8"/>
        <v>0</v>
      </c>
      <c r="N19" s="83" t="str">
        <f t="shared" si="9"/>
        <v/>
      </c>
      <c r="O19" s="83">
        <f t="shared" si="10"/>
        <v>9.8948641415073091E-2</v>
      </c>
      <c r="P19" s="83" t="str">
        <f t="shared" si="11"/>
        <v/>
      </c>
      <c r="Q19" s="83">
        <f t="shared" si="12"/>
        <v>6.6118781321562459E-2</v>
      </c>
      <c r="R19" s="83" t="str">
        <f t="shared" si="13"/>
        <v/>
      </c>
      <c r="S19" s="83">
        <f t="shared" si="14"/>
        <v>7.1038944564261186E-4</v>
      </c>
      <c r="T19" s="83" t="str">
        <f t="shared" si="15"/>
        <v/>
      </c>
      <c r="U19" s="83">
        <f t="shared" si="16"/>
        <v>0.17129797867402341</v>
      </c>
      <c r="V19" s="83" t="str">
        <f t="shared" si="17"/>
        <v/>
      </c>
      <c r="W19" s="83">
        <f t="shared" si="18"/>
        <v>9.8778894694889763E-2</v>
      </c>
      <c r="X19" s="83" t="str">
        <f t="shared" si="19"/>
        <v/>
      </c>
      <c r="Y19" s="83">
        <f t="shared" si="20"/>
        <v>6.3256163770992968E-2</v>
      </c>
      <c r="Z19" s="83"/>
      <c r="AA19" s="83"/>
      <c r="AB19" s="83"/>
      <c r="AC19" s="83">
        <f t="shared" si="35"/>
        <v>0.17760000000000004</v>
      </c>
      <c r="AD19" s="83">
        <f t="shared" si="36"/>
        <v>0.12809999999999999</v>
      </c>
      <c r="AE19" s="28">
        <v>0.159</v>
      </c>
      <c r="AF19" s="29">
        <v>6.0000000000000001E-3</v>
      </c>
      <c r="AG19" s="45">
        <v>38514</v>
      </c>
      <c r="AH19" s="102">
        <f t="shared" si="21"/>
        <v>-1.9900244299674297E-2</v>
      </c>
      <c r="AI19" s="102" t="str">
        <f t="shared" si="22"/>
        <v/>
      </c>
      <c r="AJ19" s="102">
        <f t="shared" si="23"/>
        <v>9.8948641415073091E-2</v>
      </c>
      <c r="AK19" s="102" t="str">
        <f t="shared" si="24"/>
        <v/>
      </c>
      <c r="AL19" s="102">
        <f t="shared" si="25"/>
        <v>6.6118781321562459E-2</v>
      </c>
      <c r="AM19" s="102" t="str">
        <f t="shared" si="26"/>
        <v/>
      </c>
      <c r="AN19" s="102">
        <f t="shared" si="27"/>
        <v>7.1038944564261186E-4</v>
      </c>
      <c r="AO19" s="102" t="str">
        <f t="shared" si="28"/>
        <v/>
      </c>
      <c r="AP19" s="102">
        <f t="shared" si="29"/>
        <v>0.17129797867402341</v>
      </c>
      <c r="AQ19" s="102" t="str">
        <f t="shared" si="30"/>
        <v/>
      </c>
      <c r="AR19" s="102">
        <f t="shared" si="31"/>
        <v>9.8778894694889763E-2</v>
      </c>
      <c r="AS19" s="102" t="str">
        <f t="shared" si="32"/>
        <v/>
      </c>
      <c r="AT19" s="102">
        <f t="shared" si="33"/>
        <v>6.3256163770992968E-2</v>
      </c>
      <c r="AU19" s="46">
        <v>34496</v>
      </c>
      <c r="AV19" s="102">
        <f t="shared" si="34"/>
        <v>-0.37543453070683663</v>
      </c>
      <c r="AW19" s="52">
        <f t="shared" si="2"/>
        <v>4018</v>
      </c>
      <c r="AX19" s="56" t="s">
        <v>24</v>
      </c>
      <c r="AY19" s="99">
        <f t="shared" si="3"/>
        <v>1.7318066157760815E-2</v>
      </c>
      <c r="AZ19" s="99">
        <f t="shared" si="4"/>
        <v>1.7318066157760815E-2</v>
      </c>
      <c r="BA19" s="99" t="str">
        <f t="shared" si="5"/>
        <v/>
      </c>
      <c r="BB19" s="64"/>
      <c r="BC19" s="59"/>
      <c r="BD19" s="65"/>
      <c r="BG19" s="75"/>
    </row>
    <row r="20" spans="1:59">
      <c r="A20" s="13">
        <v>1948</v>
      </c>
      <c r="B20" s="94">
        <f t="shared" si="0"/>
        <v>254969.32515337423</v>
      </c>
      <c r="C20" s="83">
        <f t="shared" si="6"/>
        <v>9.8948641415073091E-2</v>
      </c>
      <c r="D20" s="28">
        <v>7.4999999999999997E-2</v>
      </c>
      <c r="E20" s="29">
        <v>3.7999999999999999E-2</v>
      </c>
      <c r="F20" s="28">
        <v>1.4999999999999999E-2</v>
      </c>
      <c r="G20" s="28">
        <v>8.0000000000000002E-3</v>
      </c>
      <c r="H20" s="29">
        <v>6.0000000000000001E-3</v>
      </c>
      <c r="I20" s="30">
        <v>2.8999999999999998E-2</v>
      </c>
      <c r="J20" s="30">
        <v>6.0000000000000001E-3</v>
      </c>
      <c r="K20" s="35">
        <f t="shared" si="1"/>
        <v>0.16300000000000001</v>
      </c>
      <c r="L20" s="83">
        <f t="shared" si="7"/>
        <v>-1.8072289156626509E-2</v>
      </c>
      <c r="M20" s="97">
        <f t="shared" si="8"/>
        <v>0</v>
      </c>
      <c r="N20" s="83" t="str">
        <f t="shared" si="9"/>
        <v/>
      </c>
      <c r="O20" s="83">
        <f t="shared" si="10"/>
        <v>6.6118781321562459E-2</v>
      </c>
      <c r="P20" s="83" t="str">
        <f t="shared" si="11"/>
        <v/>
      </c>
      <c r="Q20" s="83">
        <f t="shared" si="12"/>
        <v>7.1038944564261186E-4</v>
      </c>
      <c r="R20" s="83" t="str">
        <f t="shared" si="13"/>
        <v/>
      </c>
      <c r="S20" s="83">
        <f t="shared" si="14"/>
        <v>0.17129797867402341</v>
      </c>
      <c r="T20" s="83" t="str">
        <f t="shared" si="15"/>
        <v/>
      </c>
      <c r="U20" s="83">
        <f t="shared" si="16"/>
        <v>9.8778894694889763E-2</v>
      </c>
      <c r="V20" s="83" t="str">
        <f t="shared" si="17"/>
        <v/>
      </c>
      <c r="W20" s="83">
        <f t="shared" si="18"/>
        <v>6.3256163770992968E-2</v>
      </c>
      <c r="X20" s="83" t="str">
        <f t="shared" si="19"/>
        <v/>
      </c>
      <c r="Y20" s="83">
        <f t="shared" si="20"/>
        <v>1.7662184631451971E-2</v>
      </c>
      <c r="Z20" s="83"/>
      <c r="AA20" s="83"/>
      <c r="AB20" s="83"/>
      <c r="AC20" s="83">
        <f t="shared" si="35"/>
        <v>0.18360000000000004</v>
      </c>
      <c r="AD20" s="83">
        <f t="shared" si="36"/>
        <v>0.13689999999999999</v>
      </c>
      <c r="AE20" s="28">
        <v>0.156</v>
      </c>
      <c r="AF20" s="29">
        <v>6.0000000000000001E-3</v>
      </c>
      <c r="AG20" s="45">
        <v>41560</v>
      </c>
      <c r="AH20" s="102">
        <f t="shared" si="21"/>
        <v>7.9088123799137877E-2</v>
      </c>
      <c r="AI20" s="102">
        <f t="shared" si="22"/>
        <v>6.6118781321562459E-2</v>
      </c>
      <c r="AJ20" s="102" t="str">
        <f t="shared" si="23"/>
        <v/>
      </c>
      <c r="AK20" s="102">
        <f t="shared" si="24"/>
        <v>7.1038944564261186E-4</v>
      </c>
      <c r="AL20" s="102" t="str">
        <f t="shared" si="25"/>
        <v/>
      </c>
      <c r="AM20" s="102">
        <f t="shared" si="26"/>
        <v>0.17129797867402341</v>
      </c>
      <c r="AN20" s="102" t="str">
        <f t="shared" si="27"/>
        <v/>
      </c>
      <c r="AO20" s="102">
        <f t="shared" si="28"/>
        <v>9.8778894694889763E-2</v>
      </c>
      <c r="AP20" s="102" t="str">
        <f t="shared" si="29"/>
        <v/>
      </c>
      <c r="AQ20" s="102">
        <f t="shared" si="30"/>
        <v>6.3256163770992968E-2</v>
      </c>
      <c r="AR20" s="102" t="str">
        <f t="shared" si="31"/>
        <v/>
      </c>
      <c r="AS20" s="102">
        <f t="shared" si="32"/>
        <v>1.7662184631451971E-2</v>
      </c>
      <c r="AT20" s="102" t="str">
        <f t="shared" si="33"/>
        <v/>
      </c>
      <c r="AU20" s="46">
        <v>29764</v>
      </c>
      <c r="AV20" s="102">
        <f t="shared" si="34"/>
        <v>-0.13717532467532467</v>
      </c>
      <c r="AW20" s="52">
        <f t="shared" si="2"/>
        <v>11796</v>
      </c>
      <c r="AX20" s="56" t="s">
        <v>24</v>
      </c>
      <c r="AY20" s="99">
        <f t="shared" si="3"/>
        <v>4.6264388835418675E-2</v>
      </c>
      <c r="AZ20" s="99">
        <f t="shared" si="4"/>
        <v>4.6264388835418675E-2</v>
      </c>
      <c r="BA20" s="99" t="str">
        <f t="shared" si="5"/>
        <v/>
      </c>
      <c r="BB20" s="64"/>
      <c r="BC20" s="59"/>
      <c r="BD20" s="65"/>
      <c r="BG20" s="75"/>
    </row>
    <row r="21" spans="1:59">
      <c r="A21" s="13">
        <v>1949</v>
      </c>
      <c r="B21" s="94">
        <f t="shared" si="0"/>
        <v>271827.58620689652</v>
      </c>
      <c r="C21" s="83">
        <f t="shared" si="6"/>
        <v>6.6118781321562459E-2</v>
      </c>
      <c r="D21" s="28">
        <v>5.7000000000000002E-2</v>
      </c>
      <c r="E21" s="29">
        <v>4.0999999999999995E-2</v>
      </c>
      <c r="F21" s="28">
        <v>1.3999999999999999E-2</v>
      </c>
      <c r="G21" s="28">
        <v>8.0000000000000002E-3</v>
      </c>
      <c r="H21" s="29">
        <v>6.0000000000000001E-3</v>
      </c>
      <c r="I21" s="30">
        <v>2.7999999999999997E-2</v>
      </c>
      <c r="J21" s="30">
        <v>5.0000000000000001E-3</v>
      </c>
      <c r="K21" s="35">
        <f t="shared" si="1"/>
        <v>0.14500000000000002</v>
      </c>
      <c r="L21" s="83">
        <f t="shared" si="7"/>
        <v>-0.11042944785276065</v>
      </c>
      <c r="M21" s="97">
        <f t="shared" si="8"/>
        <v>0</v>
      </c>
      <c r="N21" s="83" t="str">
        <f t="shared" si="9"/>
        <v/>
      </c>
      <c r="O21" s="83">
        <f t="shared" si="10"/>
        <v>7.1038944564261186E-4</v>
      </c>
      <c r="P21" s="83" t="str">
        <f t="shared" si="11"/>
        <v/>
      </c>
      <c r="Q21" s="83">
        <f t="shared" si="12"/>
        <v>0.17129797867402341</v>
      </c>
      <c r="R21" s="83" t="str">
        <f t="shared" si="13"/>
        <v/>
      </c>
      <c r="S21" s="83">
        <f t="shared" si="14"/>
        <v>9.8778894694889763E-2</v>
      </c>
      <c r="T21" s="83" t="str">
        <f t="shared" si="15"/>
        <v/>
      </c>
      <c r="U21" s="83">
        <f t="shared" si="16"/>
        <v>6.3256163770992968E-2</v>
      </c>
      <c r="V21" s="83" t="str">
        <f t="shared" si="17"/>
        <v/>
      </c>
      <c r="W21" s="83">
        <f t="shared" si="18"/>
        <v>1.7662184631451971E-2</v>
      </c>
      <c r="X21" s="83" t="str">
        <f t="shared" si="19"/>
        <v/>
      </c>
      <c r="Y21" s="83">
        <f t="shared" si="20"/>
        <v>4.0847281754095022E-2</v>
      </c>
      <c r="Z21" s="83"/>
      <c r="AA21" s="83"/>
      <c r="AB21" s="83"/>
      <c r="AC21" s="83">
        <f t="shared" si="35"/>
        <v>0.17060000000000003</v>
      </c>
      <c r="AD21" s="83">
        <f t="shared" si="36"/>
        <v>0.14420000000000002</v>
      </c>
      <c r="AE21" s="28">
        <v>0.13900000000000001</v>
      </c>
      <c r="AF21" s="29">
        <v>6.0000000000000001E-3</v>
      </c>
      <c r="AG21" s="45">
        <v>39415</v>
      </c>
      <c r="AH21" s="102">
        <f t="shared" si="21"/>
        <v>-5.1612127045235767E-2</v>
      </c>
      <c r="AI21" s="102" t="str">
        <f t="shared" si="22"/>
        <v/>
      </c>
      <c r="AJ21" s="102">
        <f t="shared" si="23"/>
        <v>7.1038944564261186E-4</v>
      </c>
      <c r="AK21" s="102" t="str">
        <f t="shared" si="24"/>
        <v/>
      </c>
      <c r="AL21" s="102">
        <f t="shared" si="25"/>
        <v>0.17129797867402341</v>
      </c>
      <c r="AM21" s="102" t="str">
        <f t="shared" si="26"/>
        <v/>
      </c>
      <c r="AN21" s="102">
        <f t="shared" si="27"/>
        <v>9.8778894694889763E-2</v>
      </c>
      <c r="AO21" s="102" t="str">
        <f t="shared" si="28"/>
        <v/>
      </c>
      <c r="AP21" s="102">
        <f t="shared" si="29"/>
        <v>6.3256163770992968E-2</v>
      </c>
      <c r="AQ21" s="102" t="str">
        <f t="shared" si="30"/>
        <v/>
      </c>
      <c r="AR21" s="102">
        <f t="shared" si="31"/>
        <v>1.7662184631451971E-2</v>
      </c>
      <c r="AS21" s="102" t="str">
        <f t="shared" si="32"/>
        <v/>
      </c>
      <c r="AT21" s="102">
        <f t="shared" si="33"/>
        <v>4.0847281754095022E-2</v>
      </c>
      <c r="AU21" s="46">
        <v>38835</v>
      </c>
      <c r="AV21" s="102">
        <f t="shared" si="34"/>
        <v>0.30476414460421997</v>
      </c>
      <c r="AW21" s="52">
        <f t="shared" si="2"/>
        <v>580</v>
      </c>
      <c r="AX21" s="56" t="s">
        <v>24</v>
      </c>
      <c r="AY21" s="99">
        <f t="shared" si="3"/>
        <v>2.1337054420905747E-3</v>
      </c>
      <c r="AZ21" s="99">
        <f t="shared" si="4"/>
        <v>2.1337054420905747E-3</v>
      </c>
      <c r="BA21" s="99" t="str">
        <f t="shared" si="5"/>
        <v/>
      </c>
      <c r="BB21" s="64"/>
      <c r="BC21" s="59"/>
      <c r="BD21" s="65"/>
      <c r="BG21" s="75"/>
    </row>
    <row r="22" spans="1:59">
      <c r="A22" s="13">
        <v>1950</v>
      </c>
      <c r="B22" s="94">
        <f t="shared" si="0"/>
        <v>272020.68965517241</v>
      </c>
      <c r="C22" s="83">
        <f t="shared" si="6"/>
        <v>7.1038944564261186E-4</v>
      </c>
      <c r="D22" s="28">
        <v>5.7999999999999996E-2</v>
      </c>
      <c r="E22" s="29">
        <v>3.7999999999999999E-2</v>
      </c>
      <c r="F22" s="28">
        <v>1.6E-2</v>
      </c>
      <c r="G22" s="28">
        <v>8.0000000000000002E-3</v>
      </c>
      <c r="H22" s="29">
        <v>8.0000000000000002E-3</v>
      </c>
      <c r="I22" s="30">
        <v>2.7999999999999997E-2</v>
      </c>
      <c r="J22" s="30">
        <v>5.0000000000000001E-3</v>
      </c>
      <c r="K22" s="35">
        <f t="shared" si="1"/>
        <v>0.14500000000000002</v>
      </c>
      <c r="L22" s="83">
        <f t="shared" si="7"/>
        <v>0</v>
      </c>
      <c r="M22" s="97">
        <f t="shared" si="8"/>
        <v>0</v>
      </c>
      <c r="N22" s="83" t="str">
        <f t="shared" si="9"/>
        <v/>
      </c>
      <c r="O22" s="83">
        <f t="shared" si="10"/>
        <v>0.17129797867402341</v>
      </c>
      <c r="P22" s="83" t="str">
        <f t="shared" si="11"/>
        <v/>
      </c>
      <c r="Q22" s="83">
        <f t="shared" si="12"/>
        <v>9.8778894694889763E-2</v>
      </c>
      <c r="R22" s="83" t="str">
        <f t="shared" si="13"/>
        <v/>
      </c>
      <c r="S22" s="83">
        <f t="shared" si="14"/>
        <v>6.3256163770992968E-2</v>
      </c>
      <c r="T22" s="83" t="str">
        <f t="shared" si="15"/>
        <v/>
      </c>
      <c r="U22" s="83">
        <f t="shared" si="16"/>
        <v>1.7662184631451971E-2</v>
      </c>
      <c r="V22" s="83" t="str">
        <f t="shared" si="17"/>
        <v/>
      </c>
      <c r="W22" s="83">
        <f t="shared" si="18"/>
        <v>4.0847281754095022E-2</v>
      </c>
      <c r="X22" s="83" t="str">
        <f t="shared" si="19"/>
        <v/>
      </c>
      <c r="Y22" s="83">
        <f t="shared" si="20"/>
        <v>8.7190610436481464E-2</v>
      </c>
      <c r="Z22" s="83"/>
      <c r="AA22" s="83"/>
      <c r="AB22" s="83"/>
      <c r="AC22" s="83">
        <f t="shared" si="35"/>
        <v>0.1588</v>
      </c>
      <c r="AD22" s="83">
        <f t="shared" si="36"/>
        <v>0.15210000000000001</v>
      </c>
      <c r="AE22" s="28">
        <v>0.13699999999999998</v>
      </c>
      <c r="AF22" s="29">
        <v>8.0000000000000002E-3</v>
      </c>
      <c r="AG22" s="45">
        <v>39443</v>
      </c>
      <c r="AH22" s="102">
        <f t="shared" si="21"/>
        <v>7.1038944564261186E-4</v>
      </c>
      <c r="AI22" s="102">
        <f t="shared" si="22"/>
        <v>0.17129797867402341</v>
      </c>
      <c r="AJ22" s="102" t="str">
        <f t="shared" si="23"/>
        <v/>
      </c>
      <c r="AK22" s="102">
        <f t="shared" si="24"/>
        <v>9.8778894694889763E-2</v>
      </c>
      <c r="AL22" s="102" t="str">
        <f t="shared" si="25"/>
        <v/>
      </c>
      <c r="AM22" s="102">
        <f t="shared" si="26"/>
        <v>6.3256163770992968E-2</v>
      </c>
      <c r="AN22" s="102" t="str">
        <f t="shared" si="27"/>
        <v/>
      </c>
      <c r="AO22" s="102">
        <f t="shared" si="28"/>
        <v>1.7662184631451971E-2</v>
      </c>
      <c r="AP22" s="102" t="str">
        <f t="shared" si="29"/>
        <v/>
      </c>
      <c r="AQ22" s="102">
        <f t="shared" si="30"/>
        <v>4.0847281754095022E-2</v>
      </c>
      <c r="AR22" s="102" t="str">
        <f t="shared" si="31"/>
        <v/>
      </c>
      <c r="AS22" s="102">
        <f t="shared" si="32"/>
        <v>8.7190610436481464E-2</v>
      </c>
      <c r="AT22" s="102" t="str">
        <f t="shared" si="33"/>
        <v/>
      </c>
      <c r="AU22" s="46">
        <v>42562</v>
      </c>
      <c r="AV22" s="102">
        <f t="shared" si="34"/>
        <v>9.5970130037337453E-2</v>
      </c>
      <c r="AW22" s="52">
        <f t="shared" si="2"/>
        <v>-3119</v>
      </c>
      <c r="AX22" s="56" t="s">
        <v>24</v>
      </c>
      <c r="AY22" s="99">
        <f t="shared" si="3"/>
        <v>-1.1466039601450194E-2</v>
      </c>
      <c r="AZ22" s="99">
        <f t="shared" si="4"/>
        <v>-1.1466039601450194E-2</v>
      </c>
      <c r="BA22" s="99" t="str">
        <f t="shared" si="5"/>
        <v/>
      </c>
      <c r="BB22" s="64"/>
      <c r="BC22" s="59"/>
      <c r="BD22" s="65"/>
      <c r="BG22" s="75"/>
    </row>
    <row r="23" spans="1:59">
      <c r="A23" s="13">
        <v>1951</v>
      </c>
      <c r="B23" s="94">
        <f t="shared" si="0"/>
        <v>318617.28395061725</v>
      </c>
      <c r="C23" s="83">
        <f t="shared" si="6"/>
        <v>0.17129797867402341</v>
      </c>
      <c r="D23" s="28">
        <v>6.8000000000000005E-2</v>
      </c>
      <c r="E23" s="29">
        <v>4.4000000000000004E-2</v>
      </c>
      <c r="F23" s="28">
        <v>1.8000000000000002E-2</v>
      </c>
      <c r="G23" s="28">
        <v>8.0000000000000002E-3</v>
      </c>
      <c r="H23" s="29">
        <v>0.01</v>
      </c>
      <c r="I23" s="30">
        <v>2.7000000000000003E-2</v>
      </c>
      <c r="J23" s="30">
        <v>5.0000000000000001E-3</v>
      </c>
      <c r="K23" s="35">
        <f t="shared" si="1"/>
        <v>0.16200000000000001</v>
      </c>
      <c r="L23" s="83">
        <f t="shared" si="7"/>
        <v>0.11724137931034462</v>
      </c>
      <c r="M23" s="97">
        <f t="shared" si="8"/>
        <v>1</v>
      </c>
      <c r="N23" s="83">
        <f t="shared" si="9"/>
        <v>9.8778894694889763E-2</v>
      </c>
      <c r="O23" s="83" t="str">
        <f t="shared" si="10"/>
        <v/>
      </c>
      <c r="P23" s="83">
        <f t="shared" si="11"/>
        <v>6.3256163770992968E-2</v>
      </c>
      <c r="Q23" s="83" t="str">
        <f t="shared" si="12"/>
        <v/>
      </c>
      <c r="R23" s="83">
        <f t="shared" si="13"/>
        <v>1.7662184631451971E-2</v>
      </c>
      <c r="S23" s="83" t="str">
        <f t="shared" si="14"/>
        <v/>
      </c>
      <c r="T23" s="83">
        <f t="shared" si="15"/>
        <v>4.0847281754095022E-2</v>
      </c>
      <c r="U23" s="83" t="str">
        <f t="shared" si="16"/>
        <v/>
      </c>
      <c r="V23" s="83">
        <f t="shared" si="17"/>
        <v>8.7190610436481464E-2</v>
      </c>
      <c r="W23" s="83" t="str">
        <f t="shared" si="18"/>
        <v/>
      </c>
      <c r="X23" s="83">
        <f t="shared" si="19"/>
        <v>5.4261966403469586E-2</v>
      </c>
      <c r="Y23" s="83" t="str">
        <f t="shared" si="20"/>
        <v/>
      </c>
      <c r="Z23" s="83"/>
      <c r="AA23" s="83"/>
      <c r="AB23" s="83"/>
      <c r="AC23" s="83">
        <f t="shared" si="35"/>
        <v>0.15620000000000001</v>
      </c>
      <c r="AD23" s="83">
        <f t="shared" si="36"/>
        <v>0.16060000000000002</v>
      </c>
      <c r="AE23" s="28">
        <v>0.151</v>
      </c>
      <c r="AF23" s="29">
        <v>0.01</v>
      </c>
      <c r="AG23" s="45">
        <v>51616</v>
      </c>
      <c r="AH23" s="102">
        <f t="shared" si="21"/>
        <v>0.3086225692771849</v>
      </c>
      <c r="AI23" s="102">
        <f t="shared" si="22"/>
        <v>9.8778894694889763E-2</v>
      </c>
      <c r="AJ23" s="102" t="str">
        <f t="shared" si="23"/>
        <v/>
      </c>
      <c r="AK23" s="102">
        <f t="shared" si="24"/>
        <v>6.3256163770992968E-2</v>
      </c>
      <c r="AL23" s="102" t="str">
        <f t="shared" si="25"/>
        <v/>
      </c>
      <c r="AM23" s="102">
        <f t="shared" si="26"/>
        <v>1.7662184631451971E-2</v>
      </c>
      <c r="AN23" s="102" t="str">
        <f t="shared" si="27"/>
        <v/>
      </c>
      <c r="AO23" s="102">
        <f t="shared" si="28"/>
        <v>4.0847281754095022E-2</v>
      </c>
      <c r="AP23" s="102" t="str">
        <f t="shared" si="29"/>
        <v/>
      </c>
      <c r="AQ23" s="102">
        <f t="shared" si="30"/>
        <v>8.7190610436481464E-2</v>
      </c>
      <c r="AR23" s="102" t="str">
        <f t="shared" si="31"/>
        <v/>
      </c>
      <c r="AS23" s="102">
        <f t="shared" si="32"/>
        <v>5.4261966403469586E-2</v>
      </c>
      <c r="AT23" s="102" t="str">
        <f t="shared" si="33"/>
        <v/>
      </c>
      <c r="AU23" s="46">
        <v>45514</v>
      </c>
      <c r="AV23" s="102">
        <f t="shared" si="34"/>
        <v>6.9357642967905697E-2</v>
      </c>
      <c r="AW23" s="52">
        <f t="shared" si="2"/>
        <v>6102</v>
      </c>
      <c r="AX23" s="56" t="s">
        <v>24</v>
      </c>
      <c r="AY23" s="99">
        <f t="shared" si="3"/>
        <v>1.9151503409795413E-2</v>
      </c>
      <c r="AZ23" s="99">
        <f t="shared" si="4"/>
        <v>1.9151503409795413E-2</v>
      </c>
      <c r="BA23" s="99" t="str">
        <f t="shared" si="5"/>
        <v/>
      </c>
      <c r="BB23" s="64"/>
      <c r="BC23" s="59"/>
      <c r="BD23" s="65"/>
      <c r="BG23" s="75"/>
    </row>
    <row r="24" spans="1:59">
      <c r="A24" s="13">
        <v>1952</v>
      </c>
      <c r="B24" s="94">
        <f t="shared" si="0"/>
        <v>350089.94708994706</v>
      </c>
      <c r="C24" s="83">
        <f t="shared" si="6"/>
        <v>9.8778894694889763E-2</v>
      </c>
      <c r="D24" s="28">
        <v>0.08</v>
      </c>
      <c r="E24" s="29">
        <v>6.0999999999999999E-2</v>
      </c>
      <c r="F24" s="28">
        <v>1.8000000000000002E-2</v>
      </c>
      <c r="G24" s="28">
        <v>8.0000000000000002E-3</v>
      </c>
      <c r="H24" s="29">
        <v>0.01</v>
      </c>
      <c r="I24" s="30">
        <v>2.5000000000000001E-2</v>
      </c>
      <c r="J24" s="30">
        <v>5.0000000000000001E-3</v>
      </c>
      <c r="K24" s="35">
        <f t="shared" si="1"/>
        <v>0.18900000000000003</v>
      </c>
      <c r="L24" s="83">
        <f t="shared" si="7"/>
        <v>0.16666666666666674</v>
      </c>
      <c r="M24" s="97">
        <f t="shared" si="8"/>
        <v>1</v>
      </c>
      <c r="N24" s="83">
        <f t="shared" si="9"/>
        <v>6.3256163770992968E-2</v>
      </c>
      <c r="O24" s="83" t="str">
        <f t="shared" si="10"/>
        <v/>
      </c>
      <c r="P24" s="83">
        <f t="shared" si="11"/>
        <v>1.7662184631451971E-2</v>
      </c>
      <c r="Q24" s="83" t="str">
        <f t="shared" si="12"/>
        <v/>
      </c>
      <c r="R24" s="83">
        <f t="shared" si="13"/>
        <v>4.0847281754095022E-2</v>
      </c>
      <c r="S24" s="83" t="str">
        <f t="shared" si="14"/>
        <v/>
      </c>
      <c r="T24" s="83">
        <f t="shared" si="15"/>
        <v>8.7190610436481464E-2</v>
      </c>
      <c r="U24" s="83" t="str">
        <f t="shared" si="16"/>
        <v/>
      </c>
      <c r="V24" s="83">
        <f t="shared" si="17"/>
        <v>5.4261966403469586E-2</v>
      </c>
      <c r="W24" s="83" t="str">
        <f t="shared" si="18"/>
        <v/>
      </c>
      <c r="X24" s="83">
        <f t="shared" si="19"/>
        <v>2.4515564445555915E-2</v>
      </c>
      <c r="Y24" s="83" t="str">
        <f t="shared" si="20"/>
        <v/>
      </c>
      <c r="Z24" s="83">
        <f>AVERAGE(K17:K24)</f>
        <v>0.16862500000000002</v>
      </c>
      <c r="AA24" s="83"/>
      <c r="AB24" s="83"/>
      <c r="AC24" s="83">
        <f t="shared" si="35"/>
        <v>0.16080000000000003</v>
      </c>
      <c r="AD24" s="83">
        <f t="shared" si="36"/>
        <v>0.16920000000000002</v>
      </c>
      <c r="AE24" s="28">
        <v>0.17899999999999999</v>
      </c>
      <c r="AF24" s="29">
        <v>0.01</v>
      </c>
      <c r="AG24" s="45">
        <v>66167</v>
      </c>
      <c r="AH24" s="102">
        <f t="shared" si="21"/>
        <v>0.28190871047737143</v>
      </c>
      <c r="AI24" s="102">
        <f t="shared" si="22"/>
        <v>6.3256163770992968E-2</v>
      </c>
      <c r="AJ24" s="102" t="str">
        <f t="shared" si="23"/>
        <v/>
      </c>
      <c r="AK24" s="102">
        <f t="shared" si="24"/>
        <v>1.7662184631451971E-2</v>
      </c>
      <c r="AL24" s="102" t="str">
        <f t="shared" si="25"/>
        <v/>
      </c>
      <c r="AM24" s="102">
        <f t="shared" si="26"/>
        <v>4.0847281754095022E-2</v>
      </c>
      <c r="AN24" s="102" t="str">
        <f t="shared" si="27"/>
        <v/>
      </c>
      <c r="AO24" s="102">
        <f t="shared" si="28"/>
        <v>8.7190610436481464E-2</v>
      </c>
      <c r="AP24" s="102" t="str">
        <f t="shared" si="29"/>
        <v/>
      </c>
      <c r="AQ24" s="102">
        <f t="shared" si="30"/>
        <v>5.4261966403469586E-2</v>
      </c>
      <c r="AR24" s="102" t="str">
        <f t="shared" si="31"/>
        <v/>
      </c>
      <c r="AS24" s="102">
        <f t="shared" si="32"/>
        <v>2.4515564445555915E-2</v>
      </c>
      <c r="AT24" s="102" t="str">
        <f t="shared" si="33"/>
        <v/>
      </c>
      <c r="AU24" s="46">
        <v>67686</v>
      </c>
      <c r="AV24" s="102">
        <f t="shared" si="34"/>
        <v>0.48714681196994336</v>
      </c>
      <c r="AW24" s="52">
        <f t="shared" si="2"/>
        <v>-1519</v>
      </c>
      <c r="AX24" s="56" t="s">
        <v>24</v>
      </c>
      <c r="AY24" s="99">
        <f t="shared" si="3"/>
        <v>-4.3388849426451255E-3</v>
      </c>
      <c r="AZ24" s="99">
        <f t="shared" si="4"/>
        <v>-4.3388849426451255E-3</v>
      </c>
      <c r="BA24" s="99" t="str">
        <f t="shared" si="5"/>
        <v/>
      </c>
      <c r="BB24" s="66">
        <f>SUM(AG6:AG24)</f>
        <v>487732</v>
      </c>
      <c r="BC24" s="60">
        <f>SUM(AU6:AU24)</f>
        <v>679660</v>
      </c>
      <c r="BD24" s="67">
        <f>SUM(AW6:AW24)</f>
        <v>-191928</v>
      </c>
      <c r="BG24" s="35">
        <f>BD24/BB24</f>
        <v>-0.39351119057187145</v>
      </c>
    </row>
    <row r="25" spans="1:59">
      <c r="A25" s="13">
        <v>1953</v>
      </c>
      <c r="B25" s="94">
        <f t="shared" si="0"/>
        <v>372235.29411764699</v>
      </c>
      <c r="C25" s="83">
        <f t="shared" si="6"/>
        <v>6.3256163770992968E-2</v>
      </c>
      <c r="D25" s="28">
        <v>0.08</v>
      </c>
      <c r="E25" s="29">
        <v>5.7000000000000002E-2</v>
      </c>
      <c r="F25" s="28">
        <v>1.8000000000000002E-2</v>
      </c>
      <c r="G25" s="28">
        <v>6.9999999999999993E-3</v>
      </c>
      <c r="H25" s="29">
        <v>1.1000000000000001E-2</v>
      </c>
      <c r="I25" s="30">
        <v>2.7000000000000003E-2</v>
      </c>
      <c r="J25" s="30">
        <v>5.0000000000000001E-3</v>
      </c>
      <c r="K25" s="35">
        <f t="shared" si="1"/>
        <v>0.18700000000000003</v>
      </c>
      <c r="L25" s="83">
        <f t="shared" si="7"/>
        <v>-1.0582010582010581E-2</v>
      </c>
      <c r="M25" s="97">
        <f t="shared" si="8"/>
        <v>0</v>
      </c>
      <c r="N25" s="83" t="str">
        <f t="shared" si="9"/>
        <v/>
      </c>
      <c r="O25" s="83">
        <f t="shared" si="10"/>
        <v>1.7662184631451971E-2</v>
      </c>
      <c r="P25" s="83" t="str">
        <f t="shared" si="11"/>
        <v/>
      </c>
      <c r="Q25" s="83">
        <f t="shared" si="12"/>
        <v>4.0847281754095022E-2</v>
      </c>
      <c r="R25" s="83" t="str">
        <f t="shared" si="13"/>
        <v/>
      </c>
      <c r="S25" s="83">
        <f t="shared" si="14"/>
        <v>8.7190610436481464E-2</v>
      </c>
      <c r="T25" s="83" t="str">
        <f t="shared" si="15"/>
        <v/>
      </c>
      <c r="U25" s="83">
        <f t="shared" si="16"/>
        <v>5.4261966403469586E-2</v>
      </c>
      <c r="V25" s="83" t="str">
        <f t="shared" si="17"/>
        <v/>
      </c>
      <c r="W25" s="83">
        <f t="shared" si="18"/>
        <v>2.4515564445555915E-2</v>
      </c>
      <c r="X25" s="83" t="str">
        <f t="shared" si="19"/>
        <v/>
      </c>
      <c r="Y25" s="83">
        <f t="shared" si="20"/>
        <v>5.6568807828706991E-2</v>
      </c>
      <c r="Z25" s="83"/>
      <c r="AA25" s="83"/>
      <c r="AB25" s="83"/>
      <c r="AC25" s="83">
        <f t="shared" si="35"/>
        <v>0.16560000000000002</v>
      </c>
      <c r="AD25" s="83">
        <f t="shared" si="36"/>
        <v>0.17460000000000003</v>
      </c>
      <c r="AE25" s="28">
        <v>0.17600000000000002</v>
      </c>
      <c r="AF25" s="29">
        <v>1.1000000000000001E-2</v>
      </c>
      <c r="AG25" s="45">
        <v>69608</v>
      </c>
      <c r="AH25" s="102">
        <f t="shared" si="21"/>
        <v>5.2004775794580294E-2</v>
      </c>
      <c r="AI25" s="102">
        <f t="shared" si="22"/>
        <v>1.7662184631451971E-2</v>
      </c>
      <c r="AJ25" s="102" t="str">
        <f t="shared" si="23"/>
        <v/>
      </c>
      <c r="AK25" s="102">
        <f t="shared" si="24"/>
        <v>4.0847281754095022E-2</v>
      </c>
      <c r="AL25" s="102" t="str">
        <f t="shared" si="25"/>
        <v/>
      </c>
      <c r="AM25" s="102">
        <f t="shared" si="26"/>
        <v>8.7190610436481464E-2</v>
      </c>
      <c r="AN25" s="102" t="str">
        <f t="shared" si="27"/>
        <v/>
      </c>
      <c r="AO25" s="102">
        <f t="shared" si="28"/>
        <v>5.4261966403469586E-2</v>
      </c>
      <c r="AP25" s="102" t="str">
        <f t="shared" si="29"/>
        <v/>
      </c>
      <c r="AQ25" s="102">
        <f t="shared" si="30"/>
        <v>2.4515564445555915E-2</v>
      </c>
      <c r="AR25" s="102" t="str">
        <f t="shared" si="31"/>
        <v/>
      </c>
      <c r="AS25" s="102">
        <f t="shared" si="32"/>
        <v>5.6568807828706991E-2</v>
      </c>
      <c r="AT25" s="102" t="str">
        <f t="shared" si="33"/>
        <v/>
      </c>
      <c r="AU25" s="46">
        <v>76101</v>
      </c>
      <c r="AV25" s="102">
        <f t="shared" si="34"/>
        <v>0.12432408474426015</v>
      </c>
      <c r="AW25" s="52">
        <f t="shared" si="2"/>
        <v>-6493</v>
      </c>
      <c r="AX25" s="56" t="s">
        <v>25</v>
      </c>
      <c r="AY25" s="99">
        <f t="shared" si="3"/>
        <v>-1.7443268015170672E-2</v>
      </c>
      <c r="AZ25" s="99" t="str">
        <f t="shared" si="4"/>
        <v/>
      </c>
      <c r="BA25" s="99">
        <f t="shared" si="5"/>
        <v>-1.7443268015170672E-2</v>
      </c>
      <c r="BB25" s="64"/>
      <c r="BC25" s="59"/>
      <c r="BD25" s="65"/>
      <c r="BG25" s="75"/>
    </row>
    <row r="26" spans="1:59">
      <c r="A26" s="13">
        <v>1954</v>
      </c>
      <c r="B26" s="94">
        <f t="shared" si="0"/>
        <v>378809.78260869568</v>
      </c>
      <c r="C26" s="83">
        <f t="shared" si="6"/>
        <v>1.7662184631451971E-2</v>
      </c>
      <c r="D26" s="28">
        <v>7.8E-2</v>
      </c>
      <c r="E26" s="29">
        <v>5.5999999999999994E-2</v>
      </c>
      <c r="F26" s="28">
        <v>1.9E-2</v>
      </c>
      <c r="G26" s="28">
        <v>6.9999999999999993E-3</v>
      </c>
      <c r="H26" s="29">
        <v>1.2E-2</v>
      </c>
      <c r="I26" s="30">
        <v>2.6000000000000002E-2</v>
      </c>
      <c r="J26" s="30">
        <v>5.0000000000000001E-3</v>
      </c>
      <c r="K26" s="35">
        <f t="shared" si="1"/>
        <v>0.184</v>
      </c>
      <c r="L26" s="83">
        <f t="shared" si="7"/>
        <v>-1.6042780748663277E-2</v>
      </c>
      <c r="M26" s="97">
        <f t="shared" si="8"/>
        <v>0</v>
      </c>
      <c r="N26" s="83" t="str">
        <f t="shared" si="9"/>
        <v/>
      </c>
      <c r="O26" s="83">
        <f t="shared" si="10"/>
        <v>4.0847281754095022E-2</v>
      </c>
      <c r="P26" s="83" t="str">
        <f t="shared" si="11"/>
        <v/>
      </c>
      <c r="Q26" s="83">
        <f t="shared" si="12"/>
        <v>8.7190610436481464E-2</v>
      </c>
      <c r="R26" s="83" t="str">
        <f t="shared" si="13"/>
        <v/>
      </c>
      <c r="S26" s="83">
        <f t="shared" si="14"/>
        <v>5.4261966403469586E-2</v>
      </c>
      <c r="T26" s="83" t="str">
        <f t="shared" si="15"/>
        <v/>
      </c>
      <c r="U26" s="83">
        <f t="shared" si="16"/>
        <v>2.4515564445555915E-2</v>
      </c>
      <c r="V26" s="83" t="str">
        <f t="shared" si="17"/>
        <v/>
      </c>
      <c r="W26" s="83">
        <f t="shared" si="18"/>
        <v>5.6568807828706991E-2</v>
      </c>
      <c r="X26" s="83" t="str">
        <f t="shared" si="19"/>
        <v/>
      </c>
      <c r="Y26" s="83">
        <f t="shared" si="20"/>
        <v>6.2197786212451422E-2</v>
      </c>
      <c r="Z26" s="83"/>
      <c r="AA26" s="83"/>
      <c r="AB26" s="83"/>
      <c r="AC26" s="83">
        <f t="shared" si="35"/>
        <v>0.17340000000000005</v>
      </c>
      <c r="AD26" s="83">
        <f t="shared" si="36"/>
        <v>0.17200000000000001</v>
      </c>
      <c r="AE26" s="28">
        <v>0.17300000000000001</v>
      </c>
      <c r="AF26" s="29">
        <v>1.2E-2</v>
      </c>
      <c r="AG26" s="45">
        <v>69701</v>
      </c>
      <c r="AH26" s="102">
        <f t="shared" si="21"/>
        <v>1.3360533272037678E-3</v>
      </c>
      <c r="AI26" s="102">
        <f t="shared" si="22"/>
        <v>4.0847281754095022E-2</v>
      </c>
      <c r="AJ26" s="102" t="str">
        <f t="shared" si="23"/>
        <v/>
      </c>
      <c r="AK26" s="102">
        <f t="shared" si="24"/>
        <v>8.7190610436481464E-2</v>
      </c>
      <c r="AL26" s="102" t="str">
        <f t="shared" si="25"/>
        <v/>
      </c>
      <c r="AM26" s="102">
        <f t="shared" si="26"/>
        <v>5.4261966403469586E-2</v>
      </c>
      <c r="AN26" s="102" t="str">
        <f t="shared" si="27"/>
        <v/>
      </c>
      <c r="AO26" s="102">
        <f t="shared" si="28"/>
        <v>2.4515564445555915E-2</v>
      </c>
      <c r="AP26" s="102" t="str">
        <f t="shared" si="29"/>
        <v/>
      </c>
      <c r="AQ26" s="102">
        <f t="shared" si="30"/>
        <v>5.6568807828706991E-2</v>
      </c>
      <c r="AR26" s="102" t="str">
        <f t="shared" si="31"/>
        <v/>
      </c>
      <c r="AS26" s="102">
        <f t="shared" si="32"/>
        <v>6.2197786212451422E-2</v>
      </c>
      <c r="AT26" s="102" t="str">
        <f t="shared" si="33"/>
        <v/>
      </c>
      <c r="AU26" s="46">
        <v>70855</v>
      </c>
      <c r="AV26" s="102">
        <f t="shared" si="34"/>
        <v>-6.8934705194412693E-2</v>
      </c>
      <c r="AW26" s="52">
        <f t="shared" si="2"/>
        <v>-1154</v>
      </c>
      <c r="AX26" s="56" t="s">
        <v>25</v>
      </c>
      <c r="AY26" s="99">
        <f t="shared" si="3"/>
        <v>-3.0463838395431916E-3</v>
      </c>
      <c r="AZ26" s="99" t="str">
        <f t="shared" si="4"/>
        <v/>
      </c>
      <c r="BA26" s="99">
        <f t="shared" si="5"/>
        <v>-3.0463838395431916E-3</v>
      </c>
      <c r="BB26" s="64"/>
      <c r="BC26" s="59"/>
      <c r="BD26" s="65"/>
      <c r="BG26" s="75"/>
    </row>
    <row r="27" spans="1:59">
      <c r="A27" s="13">
        <v>1955</v>
      </c>
      <c r="B27" s="94">
        <f t="shared" si="0"/>
        <v>394283.13253012055</v>
      </c>
      <c r="C27" s="83">
        <f t="shared" si="6"/>
        <v>4.0847281754095022E-2</v>
      </c>
      <c r="D27" s="28">
        <v>7.2999999999999995E-2</v>
      </c>
      <c r="E27" s="29">
        <v>4.4999999999999998E-2</v>
      </c>
      <c r="F27" s="28">
        <v>0.02</v>
      </c>
      <c r="G27" s="28">
        <v>6.9999999999999993E-3</v>
      </c>
      <c r="H27" s="29">
        <v>1.3000000000000001E-2</v>
      </c>
      <c r="I27" s="30">
        <v>2.3E-2</v>
      </c>
      <c r="J27" s="30">
        <v>5.0000000000000001E-3</v>
      </c>
      <c r="K27" s="35">
        <f t="shared" si="1"/>
        <v>0.16599999999999998</v>
      </c>
      <c r="L27" s="83">
        <f t="shared" si="7"/>
        <v>-9.782608695652184E-2</v>
      </c>
      <c r="M27" s="97">
        <f t="shared" si="8"/>
        <v>0</v>
      </c>
      <c r="N27" s="83" t="str">
        <f t="shared" si="9"/>
        <v/>
      </c>
      <c r="O27" s="83">
        <f t="shared" si="10"/>
        <v>8.7190610436481464E-2</v>
      </c>
      <c r="P27" s="83" t="str">
        <f t="shared" si="11"/>
        <v/>
      </c>
      <c r="Q27" s="83">
        <f t="shared" si="12"/>
        <v>5.4261966403469586E-2</v>
      </c>
      <c r="R27" s="83" t="str">
        <f t="shared" si="13"/>
        <v/>
      </c>
      <c r="S27" s="83">
        <f t="shared" si="14"/>
        <v>2.4515564445555915E-2</v>
      </c>
      <c r="T27" s="83" t="str">
        <f t="shared" si="15"/>
        <v/>
      </c>
      <c r="U27" s="83">
        <f t="shared" si="16"/>
        <v>5.6568807828706991E-2</v>
      </c>
      <c r="V27" s="83" t="str">
        <f t="shared" si="17"/>
        <v/>
      </c>
      <c r="W27" s="83">
        <f t="shared" si="18"/>
        <v>6.2197786212451422E-2</v>
      </c>
      <c r="X27" s="83" t="str">
        <f t="shared" si="19"/>
        <v/>
      </c>
      <c r="Y27" s="83">
        <f t="shared" si="20"/>
        <v>2.0499070189854418E-2</v>
      </c>
      <c r="Z27" s="83"/>
      <c r="AA27" s="83"/>
      <c r="AB27" s="83"/>
      <c r="AC27" s="83">
        <f t="shared" si="35"/>
        <v>0.17759999999999998</v>
      </c>
      <c r="AD27" s="83">
        <f t="shared" si="36"/>
        <v>0.16819999999999999</v>
      </c>
      <c r="AE27" s="28">
        <v>0.152</v>
      </c>
      <c r="AF27" s="29">
        <v>1.3000000000000001E-2</v>
      </c>
      <c r="AG27" s="45">
        <v>65451</v>
      </c>
      <c r="AH27" s="102">
        <f t="shared" si="21"/>
        <v>-6.0974734939240438E-2</v>
      </c>
      <c r="AI27" s="102" t="str">
        <f t="shared" si="22"/>
        <v/>
      </c>
      <c r="AJ27" s="102">
        <f t="shared" si="23"/>
        <v>8.7190610436481464E-2</v>
      </c>
      <c r="AK27" s="102" t="str">
        <f t="shared" si="24"/>
        <v/>
      </c>
      <c r="AL27" s="102">
        <f t="shared" si="25"/>
        <v>5.4261966403469586E-2</v>
      </c>
      <c r="AM27" s="102" t="str">
        <f t="shared" si="26"/>
        <v/>
      </c>
      <c r="AN27" s="102">
        <f t="shared" si="27"/>
        <v>2.4515564445555915E-2</v>
      </c>
      <c r="AO27" s="102" t="str">
        <f t="shared" si="28"/>
        <v/>
      </c>
      <c r="AP27" s="102">
        <f t="shared" si="29"/>
        <v>5.6568807828706991E-2</v>
      </c>
      <c r="AQ27" s="102" t="str">
        <f t="shared" si="30"/>
        <v/>
      </c>
      <c r="AR27" s="102">
        <f t="shared" si="31"/>
        <v>6.2197786212451422E-2</v>
      </c>
      <c r="AS27" s="102" t="str">
        <f t="shared" si="32"/>
        <v/>
      </c>
      <c r="AT27" s="102">
        <f t="shared" si="33"/>
        <v>2.0499070189854418E-2</v>
      </c>
      <c r="AU27" s="46">
        <v>68444</v>
      </c>
      <c r="AV27" s="102">
        <f t="shared" si="34"/>
        <v>-3.402723872697766E-2</v>
      </c>
      <c r="AW27" s="52">
        <f t="shared" si="2"/>
        <v>-2993</v>
      </c>
      <c r="AX27" s="56" t="s">
        <v>25</v>
      </c>
      <c r="AY27" s="99">
        <f t="shared" si="3"/>
        <v>-7.5909917342744937E-3</v>
      </c>
      <c r="AZ27" s="99" t="str">
        <f t="shared" si="4"/>
        <v/>
      </c>
      <c r="BA27" s="99">
        <f t="shared" si="5"/>
        <v>-7.5909917342744937E-3</v>
      </c>
      <c r="BB27" s="64"/>
      <c r="BC27" s="59"/>
      <c r="BD27" s="65"/>
      <c r="BG27" s="75"/>
    </row>
    <row r="28" spans="1:59">
      <c r="A28" s="13">
        <v>1956</v>
      </c>
      <c r="B28" s="94">
        <f t="shared" si="0"/>
        <v>428660.91954022989</v>
      </c>
      <c r="C28" s="83">
        <f t="shared" si="6"/>
        <v>8.7190610436481464E-2</v>
      </c>
      <c r="D28" s="28">
        <v>7.4999999999999997E-2</v>
      </c>
      <c r="E28" s="29">
        <v>4.9000000000000002E-2</v>
      </c>
      <c r="F28" s="28">
        <v>2.2000000000000002E-2</v>
      </c>
      <c r="G28" s="28">
        <v>6.9999999999999993E-3</v>
      </c>
      <c r="H28" s="29">
        <v>1.4999999999999999E-2</v>
      </c>
      <c r="I28" s="30">
        <v>2.3E-2</v>
      </c>
      <c r="J28" s="30">
        <v>5.0000000000000001E-3</v>
      </c>
      <c r="K28" s="35">
        <f t="shared" si="1"/>
        <v>0.17399999999999999</v>
      </c>
      <c r="L28" s="83">
        <f t="shared" si="7"/>
        <v>4.8192771084337505E-2</v>
      </c>
      <c r="M28" s="97">
        <f t="shared" si="8"/>
        <v>1</v>
      </c>
      <c r="N28" s="83">
        <f t="shared" si="9"/>
        <v>5.4261966403469586E-2</v>
      </c>
      <c r="O28" s="83" t="str">
        <f t="shared" si="10"/>
        <v/>
      </c>
      <c r="P28" s="83">
        <f t="shared" si="11"/>
        <v>2.4515564445555915E-2</v>
      </c>
      <c r="Q28" s="83" t="str">
        <f t="shared" si="12"/>
        <v/>
      </c>
      <c r="R28" s="83">
        <f t="shared" si="13"/>
        <v>5.6568807828706991E-2</v>
      </c>
      <c r="S28" s="83" t="str">
        <f t="shared" si="14"/>
        <v/>
      </c>
      <c r="T28" s="83">
        <f t="shared" si="15"/>
        <v>6.2197786212451422E-2</v>
      </c>
      <c r="U28" s="83" t="str">
        <f t="shared" si="16"/>
        <v/>
      </c>
      <c r="V28" s="83">
        <f t="shared" si="17"/>
        <v>2.0499070189854418E-2</v>
      </c>
      <c r="W28" s="83" t="str">
        <f t="shared" si="18"/>
        <v/>
      </c>
      <c r="X28" s="83">
        <f t="shared" si="19"/>
        <v>7.4127340642575534E-2</v>
      </c>
      <c r="Y28" s="83" t="str">
        <f t="shared" si="20"/>
        <v/>
      </c>
      <c r="Z28" s="83"/>
      <c r="AA28" s="83"/>
      <c r="AB28" s="83"/>
      <c r="AC28" s="83">
        <f t="shared" si="35"/>
        <v>0.18</v>
      </c>
      <c r="AD28" s="83">
        <f t="shared" si="36"/>
        <v>0.16809999999999997</v>
      </c>
      <c r="AE28" s="28">
        <v>0.16</v>
      </c>
      <c r="AF28" s="29">
        <v>1.4999999999999999E-2</v>
      </c>
      <c r="AG28" s="45">
        <v>74587</v>
      </c>
      <c r="AH28" s="102">
        <f t="shared" si="21"/>
        <v>0.1395853386502881</v>
      </c>
      <c r="AI28" s="102">
        <f t="shared" si="22"/>
        <v>5.4261966403469586E-2</v>
      </c>
      <c r="AJ28" s="102" t="str">
        <f t="shared" si="23"/>
        <v/>
      </c>
      <c r="AK28" s="102">
        <f t="shared" si="24"/>
        <v>2.4515564445555915E-2</v>
      </c>
      <c r="AL28" s="102" t="str">
        <f t="shared" si="25"/>
        <v/>
      </c>
      <c r="AM28" s="102">
        <f t="shared" si="26"/>
        <v>5.6568807828706991E-2</v>
      </c>
      <c r="AN28" s="102" t="str">
        <f t="shared" si="27"/>
        <v/>
      </c>
      <c r="AO28" s="102">
        <f t="shared" si="28"/>
        <v>6.2197786212451422E-2</v>
      </c>
      <c r="AP28" s="102" t="str">
        <f t="shared" si="29"/>
        <v/>
      </c>
      <c r="AQ28" s="102">
        <f t="shared" si="30"/>
        <v>2.0499070189854418E-2</v>
      </c>
      <c r="AR28" s="102" t="str">
        <f t="shared" si="31"/>
        <v/>
      </c>
      <c r="AS28" s="102">
        <f t="shared" si="32"/>
        <v>7.4127340642575534E-2</v>
      </c>
      <c r="AT28" s="102" t="str">
        <f t="shared" si="33"/>
        <v/>
      </c>
      <c r="AU28" s="46">
        <v>70640</v>
      </c>
      <c r="AV28" s="102">
        <f t="shared" si="34"/>
        <v>3.208462392612943E-2</v>
      </c>
      <c r="AW28" s="52">
        <f t="shared" si="2"/>
        <v>3947</v>
      </c>
      <c r="AX28" s="56" t="s">
        <v>25</v>
      </c>
      <c r="AY28" s="99">
        <f t="shared" si="3"/>
        <v>9.2077439768324231E-3</v>
      </c>
      <c r="AZ28" s="99" t="str">
        <f t="shared" si="4"/>
        <v/>
      </c>
      <c r="BA28" s="99">
        <f t="shared" si="5"/>
        <v>9.2077439768324231E-3</v>
      </c>
      <c r="BB28" s="64"/>
      <c r="BC28" s="59"/>
      <c r="BD28" s="65"/>
      <c r="BG28" s="75"/>
    </row>
    <row r="29" spans="1:59">
      <c r="A29" s="13">
        <v>1957</v>
      </c>
      <c r="B29" s="94">
        <f t="shared" si="0"/>
        <v>451920.90395480226</v>
      </c>
      <c r="C29" s="83">
        <f t="shared" si="6"/>
        <v>5.4261966403469586E-2</v>
      </c>
      <c r="D29" s="28">
        <v>7.9000000000000001E-2</v>
      </c>
      <c r="E29" s="29">
        <v>4.7E-2</v>
      </c>
      <c r="F29" s="28">
        <v>2.2000000000000002E-2</v>
      </c>
      <c r="G29" s="28">
        <v>6.9999999999999993E-3</v>
      </c>
      <c r="H29" s="29">
        <v>1.4999999999999999E-2</v>
      </c>
      <c r="I29" s="30">
        <v>2.3E-2</v>
      </c>
      <c r="J29" s="30">
        <v>6.0000000000000001E-3</v>
      </c>
      <c r="K29" s="35">
        <f t="shared" si="1"/>
        <v>0.17699999999999999</v>
      </c>
      <c r="L29" s="83">
        <f t="shared" si="7"/>
        <v>1.7241379310344751E-2</v>
      </c>
      <c r="M29" s="97">
        <f t="shared" si="8"/>
        <v>1</v>
      </c>
      <c r="N29" s="83">
        <f t="shared" si="9"/>
        <v>2.4515564445555915E-2</v>
      </c>
      <c r="O29" s="83" t="str">
        <f t="shared" si="10"/>
        <v/>
      </c>
      <c r="P29" s="83">
        <f t="shared" si="11"/>
        <v>5.6568807828706991E-2</v>
      </c>
      <c r="Q29" s="83" t="str">
        <f t="shared" si="12"/>
        <v/>
      </c>
      <c r="R29" s="83">
        <f t="shared" si="13"/>
        <v>6.2197786212451422E-2</v>
      </c>
      <c r="S29" s="83" t="str">
        <f t="shared" si="14"/>
        <v/>
      </c>
      <c r="T29" s="83">
        <f t="shared" si="15"/>
        <v>2.0499070189854418E-2</v>
      </c>
      <c r="U29" s="83" t="str">
        <f t="shared" si="16"/>
        <v/>
      </c>
      <c r="V29" s="83">
        <f t="shared" si="17"/>
        <v>7.4127340642575534E-2</v>
      </c>
      <c r="W29" s="83" t="str">
        <f t="shared" si="18"/>
        <v/>
      </c>
      <c r="X29" s="83">
        <f t="shared" si="19"/>
        <v>5.6983950032001962E-2</v>
      </c>
      <c r="Y29" s="83" t="str">
        <f t="shared" si="20"/>
        <v/>
      </c>
      <c r="Z29" s="83"/>
      <c r="AA29" s="83"/>
      <c r="AB29" s="83"/>
      <c r="AC29" s="83">
        <f t="shared" si="35"/>
        <v>0.17759999999999998</v>
      </c>
      <c r="AD29" s="83">
        <f t="shared" si="36"/>
        <v>0.16920000000000002</v>
      </c>
      <c r="AE29" s="28">
        <v>0.16200000000000001</v>
      </c>
      <c r="AF29" s="29">
        <v>1.4999999999999999E-2</v>
      </c>
      <c r="AG29" s="45">
        <v>79990</v>
      </c>
      <c r="AH29" s="102">
        <f t="shared" si="21"/>
        <v>7.2438896858701973E-2</v>
      </c>
      <c r="AI29" s="102">
        <f t="shared" si="22"/>
        <v>2.4515564445555915E-2</v>
      </c>
      <c r="AJ29" s="102" t="str">
        <f t="shared" si="23"/>
        <v/>
      </c>
      <c r="AK29" s="102">
        <f t="shared" si="24"/>
        <v>5.6568807828706991E-2</v>
      </c>
      <c r="AL29" s="102" t="str">
        <f t="shared" si="25"/>
        <v/>
      </c>
      <c r="AM29" s="102">
        <f t="shared" si="26"/>
        <v>6.2197786212451422E-2</v>
      </c>
      <c r="AN29" s="102" t="str">
        <f t="shared" si="27"/>
        <v/>
      </c>
      <c r="AO29" s="102">
        <f t="shared" si="28"/>
        <v>2.0499070189854418E-2</v>
      </c>
      <c r="AP29" s="102" t="str">
        <f t="shared" si="29"/>
        <v/>
      </c>
      <c r="AQ29" s="102">
        <f t="shared" si="30"/>
        <v>7.4127340642575534E-2</v>
      </c>
      <c r="AR29" s="102" t="str">
        <f t="shared" si="31"/>
        <v/>
      </c>
      <c r="AS29" s="102">
        <f t="shared" si="32"/>
        <v>5.6983950032001962E-2</v>
      </c>
      <c r="AT29" s="102" t="str">
        <f t="shared" si="33"/>
        <v/>
      </c>
      <c r="AU29" s="46">
        <v>76578</v>
      </c>
      <c r="AV29" s="102">
        <f t="shared" si="34"/>
        <v>8.4060022650056521E-2</v>
      </c>
      <c r="AW29" s="52">
        <f t="shared" si="2"/>
        <v>3412</v>
      </c>
      <c r="AX29" s="56" t="s">
        <v>25</v>
      </c>
      <c r="AY29" s="99">
        <f t="shared" si="3"/>
        <v>7.549993749218652E-3</v>
      </c>
      <c r="AZ29" s="99" t="str">
        <f t="shared" si="4"/>
        <v/>
      </c>
      <c r="BA29" s="99">
        <f t="shared" si="5"/>
        <v>7.549993749218652E-3</v>
      </c>
      <c r="BB29" s="64"/>
      <c r="BC29" s="59"/>
      <c r="BD29" s="65"/>
      <c r="BG29" s="75"/>
    </row>
    <row r="30" spans="1:59">
      <c r="A30" s="13">
        <v>1958</v>
      </c>
      <c r="B30" s="94">
        <f t="shared" si="0"/>
        <v>463000.00000000006</v>
      </c>
      <c r="C30" s="83">
        <f t="shared" si="6"/>
        <v>2.4515564445555915E-2</v>
      </c>
      <c r="D30" s="28">
        <v>7.4999999999999997E-2</v>
      </c>
      <c r="E30" s="29">
        <v>4.4000000000000004E-2</v>
      </c>
      <c r="F30" s="28">
        <v>2.4E-2</v>
      </c>
      <c r="G30" s="28">
        <v>6.9999999999999993E-3</v>
      </c>
      <c r="H30" s="29">
        <v>1.7000000000000001E-2</v>
      </c>
      <c r="I30" s="30">
        <v>2.3E-2</v>
      </c>
      <c r="J30" s="30">
        <v>6.0000000000000001E-3</v>
      </c>
      <c r="K30" s="35">
        <f t="shared" si="1"/>
        <v>0.17199999999999999</v>
      </c>
      <c r="L30" s="83">
        <f t="shared" si="7"/>
        <v>-2.8248587570621542E-2</v>
      </c>
      <c r="M30" s="97">
        <f t="shared" si="8"/>
        <v>0</v>
      </c>
      <c r="N30" s="83" t="str">
        <f t="shared" si="9"/>
        <v/>
      </c>
      <c r="O30" s="83">
        <f t="shared" si="10"/>
        <v>5.6568807828706991E-2</v>
      </c>
      <c r="P30" s="83" t="str">
        <f t="shared" si="11"/>
        <v/>
      </c>
      <c r="Q30" s="83">
        <f t="shared" si="12"/>
        <v>6.2197786212451422E-2</v>
      </c>
      <c r="R30" s="83" t="str">
        <f t="shared" si="13"/>
        <v/>
      </c>
      <c r="S30" s="83">
        <f t="shared" si="14"/>
        <v>2.0499070189854418E-2</v>
      </c>
      <c r="T30" s="83" t="str">
        <f t="shared" si="15"/>
        <v/>
      </c>
      <c r="U30" s="83">
        <f t="shared" si="16"/>
        <v>7.4127340642575534E-2</v>
      </c>
      <c r="V30" s="83" t="str">
        <f t="shared" si="17"/>
        <v/>
      </c>
      <c r="W30" s="83">
        <f t="shared" si="18"/>
        <v>5.6983950032001962E-2</v>
      </c>
      <c r="X30" s="83" t="str">
        <f t="shared" si="19"/>
        <v/>
      </c>
      <c r="Y30" s="83">
        <f t="shared" si="20"/>
        <v>6.8881435006435066E-2</v>
      </c>
      <c r="Z30" s="83"/>
      <c r="AA30" s="83"/>
      <c r="AB30" s="83"/>
      <c r="AC30" s="83">
        <f t="shared" si="35"/>
        <v>0.17460000000000001</v>
      </c>
      <c r="AD30" s="83">
        <f t="shared" si="36"/>
        <v>0.1701</v>
      </c>
      <c r="AE30" s="28">
        <v>0.156</v>
      </c>
      <c r="AF30" s="29">
        <v>1.7000000000000001E-2</v>
      </c>
      <c r="AG30" s="45">
        <v>79636</v>
      </c>
      <c r="AH30" s="102">
        <f t="shared" si="21"/>
        <v>-4.4255531941492787E-3</v>
      </c>
      <c r="AI30" s="102" t="str">
        <f t="shared" si="22"/>
        <v/>
      </c>
      <c r="AJ30" s="102">
        <f t="shared" si="23"/>
        <v>5.6568807828706991E-2</v>
      </c>
      <c r="AK30" s="102" t="str">
        <f t="shared" si="24"/>
        <v/>
      </c>
      <c r="AL30" s="102">
        <f t="shared" si="25"/>
        <v>6.2197786212451422E-2</v>
      </c>
      <c r="AM30" s="102" t="str">
        <f t="shared" si="26"/>
        <v/>
      </c>
      <c r="AN30" s="102">
        <f t="shared" si="27"/>
        <v>2.0499070189854418E-2</v>
      </c>
      <c r="AO30" s="102" t="str">
        <f t="shared" si="28"/>
        <v/>
      </c>
      <c r="AP30" s="102">
        <f t="shared" si="29"/>
        <v>7.4127340642575534E-2</v>
      </c>
      <c r="AQ30" s="102" t="str">
        <f t="shared" si="30"/>
        <v/>
      </c>
      <c r="AR30" s="102">
        <f t="shared" si="31"/>
        <v>5.6983950032001962E-2</v>
      </c>
      <c r="AS30" s="102" t="str">
        <f t="shared" si="32"/>
        <v/>
      </c>
      <c r="AT30" s="102">
        <f t="shared" si="33"/>
        <v>6.8881435006435066E-2</v>
      </c>
      <c r="AU30" s="46">
        <v>82405</v>
      </c>
      <c r="AV30" s="102">
        <f t="shared" si="34"/>
        <v>7.6092350283371246E-2</v>
      </c>
      <c r="AW30" s="52">
        <f t="shared" si="2"/>
        <v>-2769</v>
      </c>
      <c r="AX30" s="56" t="s">
        <v>25</v>
      </c>
      <c r="AY30" s="99">
        <f t="shared" si="3"/>
        <v>-5.9805615550755928E-3</v>
      </c>
      <c r="AZ30" s="99" t="str">
        <f t="shared" si="4"/>
        <v/>
      </c>
      <c r="BA30" s="99">
        <f t="shared" si="5"/>
        <v>-5.9805615550755928E-3</v>
      </c>
      <c r="BB30" s="64"/>
      <c r="BC30" s="59"/>
      <c r="BD30" s="65"/>
      <c r="BG30" s="75"/>
    </row>
    <row r="31" spans="1:59">
      <c r="A31" s="13">
        <v>1959</v>
      </c>
      <c r="B31" s="94">
        <f t="shared" si="0"/>
        <v>489191.35802469135</v>
      </c>
      <c r="C31" s="83">
        <f t="shared" si="6"/>
        <v>5.6568807828706991E-2</v>
      </c>
      <c r="D31" s="28">
        <v>7.4999999999999997E-2</v>
      </c>
      <c r="E31" s="29">
        <v>3.5000000000000003E-2</v>
      </c>
      <c r="F31" s="28">
        <v>2.4E-2</v>
      </c>
      <c r="G31" s="28">
        <v>6.9999999999999993E-3</v>
      </c>
      <c r="H31" s="29">
        <v>1.7000000000000001E-2</v>
      </c>
      <c r="I31" s="30">
        <v>2.2000000000000002E-2</v>
      </c>
      <c r="J31" s="30">
        <v>6.0000000000000001E-3</v>
      </c>
      <c r="K31" s="35">
        <f t="shared" si="1"/>
        <v>0.16200000000000001</v>
      </c>
      <c r="L31" s="83">
        <f t="shared" si="7"/>
        <v>-5.8139534883720811E-2</v>
      </c>
      <c r="M31" s="97">
        <f t="shared" si="8"/>
        <v>0</v>
      </c>
      <c r="N31" s="83" t="str">
        <f t="shared" si="9"/>
        <v/>
      </c>
      <c r="O31" s="83">
        <f t="shared" si="10"/>
        <v>6.2197786212451422E-2</v>
      </c>
      <c r="P31" s="83" t="str">
        <f t="shared" si="11"/>
        <v/>
      </c>
      <c r="Q31" s="83">
        <f t="shared" si="12"/>
        <v>2.0499070189854418E-2</v>
      </c>
      <c r="R31" s="83" t="str">
        <f t="shared" si="13"/>
        <v/>
      </c>
      <c r="S31" s="83">
        <f t="shared" si="14"/>
        <v>7.4127340642575534E-2</v>
      </c>
      <c r="T31" s="83" t="str">
        <f t="shared" si="15"/>
        <v/>
      </c>
      <c r="U31" s="83">
        <f t="shared" si="16"/>
        <v>5.6983950032001962E-2</v>
      </c>
      <c r="V31" s="83" t="str">
        <f t="shared" si="17"/>
        <v/>
      </c>
      <c r="W31" s="83">
        <f t="shared" si="18"/>
        <v>6.8881435006435066E-2</v>
      </c>
      <c r="X31" s="83" t="str">
        <f t="shared" si="19"/>
        <v/>
      </c>
      <c r="Y31" s="83">
        <f t="shared" si="20"/>
        <v>7.4159725008889232E-2</v>
      </c>
      <c r="Z31" s="83"/>
      <c r="AA31" s="83"/>
      <c r="AB31" s="83"/>
      <c r="AC31" s="83">
        <f t="shared" si="35"/>
        <v>0.17019999999999996</v>
      </c>
      <c r="AD31" s="83">
        <f t="shared" si="36"/>
        <v>0.17180000000000001</v>
      </c>
      <c r="AE31" s="28">
        <v>0.14499999999999999</v>
      </c>
      <c r="AF31" s="29">
        <v>1.7000000000000001E-2</v>
      </c>
      <c r="AG31" s="45">
        <v>79249</v>
      </c>
      <c r="AH31" s="102">
        <f t="shared" si="21"/>
        <v>-4.8596112311014572E-3</v>
      </c>
      <c r="AI31" s="102" t="str">
        <f t="shared" si="22"/>
        <v/>
      </c>
      <c r="AJ31" s="102">
        <f t="shared" si="23"/>
        <v>6.2197786212451422E-2</v>
      </c>
      <c r="AK31" s="102" t="str">
        <f t="shared" si="24"/>
        <v/>
      </c>
      <c r="AL31" s="102">
        <f t="shared" si="25"/>
        <v>2.0499070189854418E-2</v>
      </c>
      <c r="AM31" s="102" t="str">
        <f t="shared" si="26"/>
        <v/>
      </c>
      <c r="AN31" s="102">
        <f t="shared" si="27"/>
        <v>7.4127340642575534E-2</v>
      </c>
      <c r="AO31" s="102" t="str">
        <f t="shared" si="28"/>
        <v/>
      </c>
      <c r="AP31" s="102">
        <f t="shared" si="29"/>
        <v>5.6983950032001962E-2</v>
      </c>
      <c r="AQ31" s="102" t="str">
        <f t="shared" si="30"/>
        <v/>
      </c>
      <c r="AR31" s="102">
        <f t="shared" si="31"/>
        <v>6.8881435006435066E-2</v>
      </c>
      <c r="AS31" s="102" t="str">
        <f t="shared" si="32"/>
        <v/>
      </c>
      <c r="AT31" s="102">
        <f t="shared" si="33"/>
        <v>7.4159725008889232E-2</v>
      </c>
      <c r="AU31" s="46">
        <v>92098</v>
      </c>
      <c r="AV31" s="102">
        <f t="shared" si="34"/>
        <v>0.11762635762393048</v>
      </c>
      <c r="AW31" s="52">
        <f t="shared" si="2"/>
        <v>-12849</v>
      </c>
      <c r="AX31" s="56" t="s">
        <v>25</v>
      </c>
      <c r="AY31" s="99">
        <f t="shared" si="3"/>
        <v>-2.6265795151989301E-2</v>
      </c>
      <c r="AZ31" s="99" t="str">
        <f t="shared" si="4"/>
        <v/>
      </c>
      <c r="BA31" s="99">
        <f t="shared" si="5"/>
        <v>-2.6265795151989301E-2</v>
      </c>
      <c r="BB31" s="64"/>
      <c r="BC31" s="59"/>
      <c r="BD31" s="65"/>
      <c r="BG31" s="75"/>
    </row>
    <row r="32" spans="1:59">
      <c r="A32" s="13">
        <v>1960</v>
      </c>
      <c r="B32" s="94">
        <f t="shared" si="0"/>
        <v>519617.97752808989</v>
      </c>
      <c r="C32" s="83">
        <f t="shared" si="6"/>
        <v>6.2197786212451422E-2</v>
      </c>
      <c r="D32" s="28">
        <v>7.8E-2</v>
      </c>
      <c r="E32" s="29">
        <v>4.0999999999999995E-2</v>
      </c>
      <c r="F32" s="28">
        <v>2.7999999999999997E-2</v>
      </c>
      <c r="G32" s="28">
        <v>8.0000000000000002E-3</v>
      </c>
      <c r="H32" s="29">
        <v>2.1000000000000001E-2</v>
      </c>
      <c r="I32" s="30">
        <v>2.3E-2</v>
      </c>
      <c r="J32" s="30">
        <v>8.0000000000000002E-3</v>
      </c>
      <c r="K32" s="35">
        <f t="shared" si="1"/>
        <v>0.17799999999999999</v>
      </c>
      <c r="L32" s="83">
        <f t="shared" si="7"/>
        <v>9.8765432098765427E-2</v>
      </c>
      <c r="M32" s="97">
        <f t="shared" si="8"/>
        <v>1</v>
      </c>
      <c r="N32" s="83">
        <f t="shared" si="9"/>
        <v>2.0499070189854418E-2</v>
      </c>
      <c r="O32" s="83" t="str">
        <f t="shared" si="10"/>
        <v/>
      </c>
      <c r="P32" s="83">
        <f t="shared" si="11"/>
        <v>7.4127340642575534E-2</v>
      </c>
      <c r="Q32" s="83" t="str">
        <f t="shared" si="12"/>
        <v/>
      </c>
      <c r="R32" s="83">
        <f t="shared" si="13"/>
        <v>5.6983950032001962E-2</v>
      </c>
      <c r="S32" s="83" t="str">
        <f t="shared" si="14"/>
        <v/>
      </c>
      <c r="T32" s="83">
        <f t="shared" si="15"/>
        <v>6.8881435006435066E-2</v>
      </c>
      <c r="U32" s="83" t="str">
        <f t="shared" si="16"/>
        <v/>
      </c>
      <c r="V32" s="83">
        <f t="shared" si="17"/>
        <v>7.4159725008889232E-2</v>
      </c>
      <c r="W32" s="83" t="str">
        <f t="shared" si="18"/>
        <v/>
      </c>
      <c r="X32" s="83">
        <f t="shared" si="19"/>
        <v>9.4103711743990237E-2</v>
      </c>
      <c r="Y32" s="83" t="str">
        <f t="shared" si="20"/>
        <v/>
      </c>
      <c r="Z32" s="83">
        <f>AVERAGE(K25:K32)</f>
        <v>0.17499999999999996</v>
      </c>
      <c r="AA32" s="83"/>
      <c r="AB32" s="83"/>
      <c r="AC32" s="83">
        <f t="shared" si="35"/>
        <v>0.1726</v>
      </c>
      <c r="AD32" s="83">
        <f t="shared" si="36"/>
        <v>0.17509999999999998</v>
      </c>
      <c r="AE32" s="28">
        <v>0.158</v>
      </c>
      <c r="AF32" s="29">
        <v>2.1000000000000001E-2</v>
      </c>
      <c r="AG32" s="45">
        <v>92492</v>
      </c>
      <c r="AH32" s="102">
        <f t="shared" si="21"/>
        <v>0.16710620954207633</v>
      </c>
      <c r="AI32" s="102">
        <f t="shared" si="22"/>
        <v>2.0499070189854418E-2</v>
      </c>
      <c r="AJ32" s="102" t="str">
        <f t="shared" si="23"/>
        <v/>
      </c>
      <c r="AK32" s="102">
        <f t="shared" si="24"/>
        <v>7.4127340642575534E-2</v>
      </c>
      <c r="AL32" s="102" t="str">
        <f t="shared" si="25"/>
        <v/>
      </c>
      <c r="AM32" s="102">
        <f t="shared" si="26"/>
        <v>5.6983950032001962E-2</v>
      </c>
      <c r="AN32" s="102" t="str">
        <f t="shared" si="27"/>
        <v/>
      </c>
      <c r="AO32" s="102">
        <f t="shared" si="28"/>
        <v>6.8881435006435066E-2</v>
      </c>
      <c r="AP32" s="102" t="str">
        <f t="shared" si="29"/>
        <v/>
      </c>
      <c r="AQ32" s="102">
        <f t="shared" si="30"/>
        <v>7.4159725008889232E-2</v>
      </c>
      <c r="AR32" s="102" t="str">
        <f t="shared" si="31"/>
        <v/>
      </c>
      <c r="AS32" s="102">
        <f t="shared" si="32"/>
        <v>9.4103711743990237E-2</v>
      </c>
      <c r="AT32" s="102" t="str">
        <f t="shared" si="33"/>
        <v/>
      </c>
      <c r="AU32" s="46">
        <v>92191</v>
      </c>
      <c r="AV32" s="102">
        <f t="shared" si="34"/>
        <v>1.0097939151774149E-3</v>
      </c>
      <c r="AW32" s="52">
        <f t="shared" si="2"/>
        <v>301</v>
      </c>
      <c r="AX32" s="56" t="s">
        <v>25</v>
      </c>
      <c r="AY32" s="99">
        <f t="shared" si="3"/>
        <v>5.7927172079747435E-4</v>
      </c>
      <c r="AZ32" s="99" t="str">
        <f t="shared" si="4"/>
        <v/>
      </c>
      <c r="BA32" s="99">
        <f t="shared" si="5"/>
        <v>5.7927172079747435E-4</v>
      </c>
      <c r="BB32" s="66">
        <f>SUM(AG25:AG32)</f>
        <v>610714</v>
      </c>
      <c r="BC32" s="60">
        <f>SUM(AU25:AU32)</f>
        <v>629312</v>
      </c>
      <c r="BD32" s="67">
        <f>SUM(AW25:AW32)</f>
        <v>-18598</v>
      </c>
      <c r="BE32" s="73"/>
      <c r="BG32" s="35">
        <f>BD32/BB32</f>
        <v>-3.0452879744037306E-2</v>
      </c>
    </row>
    <row r="33" spans="1:59">
      <c r="A33" s="13">
        <v>1961</v>
      </c>
      <c r="B33" s="94">
        <f t="shared" si="0"/>
        <v>530269.66292134835</v>
      </c>
      <c r="C33" s="83">
        <f t="shared" si="6"/>
        <v>2.0499070189854418E-2</v>
      </c>
      <c r="D33" s="28">
        <v>7.8E-2</v>
      </c>
      <c r="E33" s="29">
        <v>0.04</v>
      </c>
      <c r="F33" s="28">
        <v>3.1E-2</v>
      </c>
      <c r="G33" s="28">
        <v>8.0000000000000002E-3</v>
      </c>
      <c r="H33" s="29">
        <v>2.3E-2</v>
      </c>
      <c r="I33" s="30">
        <v>2.2000000000000002E-2</v>
      </c>
      <c r="J33" s="30">
        <v>6.9999999999999993E-3</v>
      </c>
      <c r="K33" s="35">
        <f t="shared" si="1"/>
        <v>0.17799999999999999</v>
      </c>
      <c r="L33" s="83">
        <f t="shared" si="7"/>
        <v>0</v>
      </c>
      <c r="M33" s="97">
        <f t="shared" si="8"/>
        <v>0</v>
      </c>
      <c r="N33" s="83" t="str">
        <f t="shared" si="9"/>
        <v/>
      </c>
      <c r="O33" s="83">
        <f t="shared" si="10"/>
        <v>7.4127340642575534E-2</v>
      </c>
      <c r="P33" s="83" t="str">
        <f t="shared" si="11"/>
        <v/>
      </c>
      <c r="Q33" s="83">
        <f t="shared" si="12"/>
        <v>5.6983950032001962E-2</v>
      </c>
      <c r="R33" s="83" t="str">
        <f t="shared" si="13"/>
        <v/>
      </c>
      <c r="S33" s="83">
        <f t="shared" si="14"/>
        <v>6.8881435006435066E-2</v>
      </c>
      <c r="T33" s="83" t="str">
        <f t="shared" si="15"/>
        <v/>
      </c>
      <c r="U33" s="83">
        <f t="shared" si="16"/>
        <v>7.4159725008889232E-2</v>
      </c>
      <c r="V33" s="83" t="str">
        <f t="shared" si="17"/>
        <v/>
      </c>
      <c r="W33" s="83">
        <f t="shared" si="18"/>
        <v>9.4103711743990237E-2</v>
      </c>
      <c r="X33" s="83" t="str">
        <f t="shared" si="19"/>
        <v/>
      </c>
      <c r="Y33" s="83">
        <f t="shared" si="20"/>
        <v>6.9477071186575756E-2</v>
      </c>
      <c r="Z33" s="83"/>
      <c r="AA33" s="83"/>
      <c r="AB33" s="83"/>
      <c r="AC33" s="83">
        <f t="shared" si="35"/>
        <v>0.1734</v>
      </c>
      <c r="AD33" s="83">
        <f t="shared" si="36"/>
        <v>0.17669999999999997</v>
      </c>
      <c r="AE33" s="28">
        <v>0.155</v>
      </c>
      <c r="AF33" s="29">
        <v>2.3E-2</v>
      </c>
      <c r="AG33" s="45">
        <v>94388</v>
      </c>
      <c r="AH33" s="102">
        <f t="shared" si="21"/>
        <v>2.0499070189854196E-2</v>
      </c>
      <c r="AI33" s="102">
        <f t="shared" si="22"/>
        <v>7.4127340642575534E-2</v>
      </c>
      <c r="AJ33" s="102" t="str">
        <f t="shared" si="23"/>
        <v/>
      </c>
      <c r="AK33" s="102">
        <f t="shared" si="24"/>
        <v>5.6983950032001962E-2</v>
      </c>
      <c r="AL33" s="102" t="str">
        <f t="shared" si="25"/>
        <v/>
      </c>
      <c r="AM33" s="102">
        <f t="shared" si="26"/>
        <v>6.8881435006435066E-2</v>
      </c>
      <c r="AN33" s="102" t="str">
        <f t="shared" si="27"/>
        <v/>
      </c>
      <c r="AO33" s="102">
        <f t="shared" si="28"/>
        <v>7.4159725008889232E-2</v>
      </c>
      <c r="AP33" s="102" t="str">
        <f t="shared" si="29"/>
        <v/>
      </c>
      <c r="AQ33" s="102">
        <f t="shared" si="30"/>
        <v>9.4103711743990237E-2</v>
      </c>
      <c r="AR33" s="102" t="str">
        <f t="shared" si="31"/>
        <v/>
      </c>
      <c r="AS33" s="102">
        <f t="shared" si="32"/>
        <v>6.9477071186575756E-2</v>
      </c>
      <c r="AT33" s="102" t="str">
        <f t="shared" si="33"/>
        <v/>
      </c>
      <c r="AU33" s="46">
        <v>97723</v>
      </c>
      <c r="AV33" s="102">
        <f t="shared" si="34"/>
        <v>6.0005857404735741E-2</v>
      </c>
      <c r="AW33" s="52">
        <f t="shared" si="2"/>
        <v>-3335</v>
      </c>
      <c r="AX33" s="56" t="s">
        <v>24</v>
      </c>
      <c r="AY33" s="99">
        <f t="shared" si="3"/>
        <v>-6.2892528711276851E-3</v>
      </c>
      <c r="AZ33" s="99">
        <f t="shared" si="4"/>
        <v>-6.2892528711276851E-3</v>
      </c>
      <c r="BA33" s="99" t="str">
        <f t="shared" si="5"/>
        <v/>
      </c>
      <c r="BB33" s="64"/>
      <c r="BC33" s="59"/>
      <c r="BD33" s="65"/>
      <c r="BG33" s="75"/>
    </row>
    <row r="34" spans="1:59">
      <c r="A34" s="13">
        <v>1962</v>
      </c>
      <c r="B34" s="94">
        <f t="shared" si="0"/>
        <v>569577.14285714284</v>
      </c>
      <c r="C34" s="83">
        <f t="shared" si="6"/>
        <v>7.4127340642575534E-2</v>
      </c>
      <c r="D34" s="28">
        <v>0.08</v>
      </c>
      <c r="E34" s="29">
        <v>3.6000000000000004E-2</v>
      </c>
      <c r="F34" s="28">
        <v>0.03</v>
      </c>
      <c r="G34" s="28">
        <v>8.0000000000000002E-3</v>
      </c>
      <c r="H34" s="29">
        <v>2.2000000000000002E-2</v>
      </c>
      <c r="I34" s="30">
        <v>2.2000000000000002E-2</v>
      </c>
      <c r="J34" s="30">
        <v>6.9999999999999993E-3</v>
      </c>
      <c r="K34" s="35">
        <f t="shared" si="1"/>
        <v>0.17500000000000002</v>
      </c>
      <c r="L34" s="83">
        <f t="shared" si="7"/>
        <v>-1.6853932584269482E-2</v>
      </c>
      <c r="M34" s="97">
        <f t="shared" si="8"/>
        <v>0</v>
      </c>
      <c r="N34" s="83" t="str">
        <f t="shared" si="9"/>
        <v/>
      </c>
      <c r="O34" s="83">
        <f t="shared" si="10"/>
        <v>5.6983950032001962E-2</v>
      </c>
      <c r="P34" s="83" t="str">
        <f t="shared" si="11"/>
        <v/>
      </c>
      <c r="Q34" s="83">
        <f t="shared" si="12"/>
        <v>6.8881435006435066E-2</v>
      </c>
      <c r="R34" s="83" t="str">
        <f t="shared" si="13"/>
        <v/>
      </c>
      <c r="S34" s="83">
        <f t="shared" si="14"/>
        <v>7.4159725008889232E-2</v>
      </c>
      <c r="T34" s="83" t="str">
        <f t="shared" si="15"/>
        <v/>
      </c>
      <c r="U34" s="83">
        <f t="shared" si="16"/>
        <v>9.4103711743990237E-2</v>
      </c>
      <c r="V34" s="83" t="str">
        <f t="shared" si="17"/>
        <v/>
      </c>
      <c r="W34" s="83">
        <f t="shared" si="18"/>
        <v>6.9477071186575756E-2</v>
      </c>
      <c r="X34" s="83" t="str">
        <f t="shared" si="19"/>
        <v/>
      </c>
      <c r="Y34" s="83">
        <f t="shared" si="20"/>
        <v>7.4614762480132102E-2</v>
      </c>
      <c r="Z34" s="83"/>
      <c r="AA34" s="83"/>
      <c r="AB34" s="83"/>
      <c r="AC34" s="83">
        <f t="shared" si="35"/>
        <v>0.17299999999999999</v>
      </c>
      <c r="AD34" s="83">
        <f t="shared" si="36"/>
        <v>0.17529999999999996</v>
      </c>
      <c r="AE34" s="28">
        <v>0.154</v>
      </c>
      <c r="AF34" s="29">
        <v>2.2000000000000002E-2</v>
      </c>
      <c r="AG34" s="45">
        <v>99676</v>
      </c>
      <c r="AH34" s="102">
        <f t="shared" si="21"/>
        <v>5.6024070856464769E-2</v>
      </c>
      <c r="AI34" s="102">
        <f t="shared" si="22"/>
        <v>5.6983950032001962E-2</v>
      </c>
      <c r="AJ34" s="102" t="str">
        <f t="shared" si="23"/>
        <v/>
      </c>
      <c r="AK34" s="102">
        <f t="shared" si="24"/>
        <v>6.8881435006435066E-2</v>
      </c>
      <c r="AL34" s="102" t="str">
        <f t="shared" si="25"/>
        <v/>
      </c>
      <c r="AM34" s="102">
        <f t="shared" si="26"/>
        <v>7.4159725008889232E-2</v>
      </c>
      <c r="AN34" s="102" t="str">
        <f t="shared" si="27"/>
        <v/>
      </c>
      <c r="AO34" s="102">
        <f t="shared" si="28"/>
        <v>9.4103711743990237E-2</v>
      </c>
      <c r="AP34" s="102" t="str">
        <f t="shared" si="29"/>
        <v/>
      </c>
      <c r="AQ34" s="102">
        <f t="shared" si="30"/>
        <v>6.9477071186575756E-2</v>
      </c>
      <c r="AR34" s="102" t="str">
        <f t="shared" si="31"/>
        <v/>
      </c>
      <c r="AS34" s="102">
        <f t="shared" si="32"/>
        <v>7.4614762480132102E-2</v>
      </c>
      <c r="AT34" s="102" t="str">
        <f t="shared" si="33"/>
        <v/>
      </c>
      <c r="AU34" s="46">
        <v>106821</v>
      </c>
      <c r="AV34" s="102">
        <f t="shared" si="34"/>
        <v>9.3099884367037422E-2</v>
      </c>
      <c r="AW34" s="52">
        <f t="shared" si="2"/>
        <v>-7145</v>
      </c>
      <c r="AX34" s="56" t="s">
        <v>24</v>
      </c>
      <c r="AY34" s="99">
        <f t="shared" si="3"/>
        <v>-1.2544393836028733E-2</v>
      </c>
      <c r="AZ34" s="99">
        <f t="shared" si="4"/>
        <v>-1.2544393836028733E-2</v>
      </c>
      <c r="BA34" s="99" t="str">
        <f t="shared" si="5"/>
        <v/>
      </c>
      <c r="BB34" s="64"/>
      <c r="BC34" s="59"/>
      <c r="BD34" s="65"/>
      <c r="BG34" s="75"/>
    </row>
    <row r="35" spans="1:59">
      <c r="A35" s="13">
        <v>1963</v>
      </c>
      <c r="B35" s="94">
        <f t="shared" si="0"/>
        <v>602033.89830508467</v>
      </c>
      <c r="C35" s="83">
        <f t="shared" si="6"/>
        <v>5.6983950032001962E-2</v>
      </c>
      <c r="D35" s="28">
        <v>7.9000000000000001E-2</v>
      </c>
      <c r="E35" s="29">
        <v>3.6000000000000004E-2</v>
      </c>
      <c r="F35" s="28">
        <v>3.3000000000000002E-2</v>
      </c>
      <c r="G35" s="28">
        <v>9.0000000000000011E-3</v>
      </c>
      <c r="H35" s="29">
        <v>2.4E-2</v>
      </c>
      <c r="I35" s="30">
        <v>2.2000000000000002E-2</v>
      </c>
      <c r="J35" s="30">
        <v>6.9999999999999993E-3</v>
      </c>
      <c r="K35" s="35">
        <f t="shared" si="1"/>
        <v>0.17700000000000002</v>
      </c>
      <c r="L35" s="83">
        <f t="shared" si="7"/>
        <v>1.1428571428571344E-2</v>
      </c>
      <c r="M35" s="97">
        <f t="shared" si="8"/>
        <v>1</v>
      </c>
      <c r="N35" s="83">
        <f t="shared" si="9"/>
        <v>6.8881435006435066E-2</v>
      </c>
      <c r="O35" s="83" t="str">
        <f t="shared" si="10"/>
        <v/>
      </c>
      <c r="P35" s="83">
        <f t="shared" si="11"/>
        <v>7.4159725008889232E-2</v>
      </c>
      <c r="Q35" s="83" t="str">
        <f t="shared" si="12"/>
        <v/>
      </c>
      <c r="R35" s="83">
        <f t="shared" si="13"/>
        <v>9.4103711743990237E-2</v>
      </c>
      <c r="S35" s="83" t="str">
        <f t="shared" si="14"/>
        <v/>
      </c>
      <c r="T35" s="83">
        <f t="shared" si="15"/>
        <v>6.9477071186575756E-2</v>
      </c>
      <c r="U35" s="83" t="str">
        <f t="shared" si="16"/>
        <v/>
      </c>
      <c r="V35" s="83">
        <f t="shared" si="17"/>
        <v>7.4614762480132102E-2</v>
      </c>
      <c r="W35" s="83" t="str">
        <f t="shared" si="18"/>
        <v/>
      </c>
      <c r="X35" s="83">
        <f t="shared" si="19"/>
        <v>9.1438152666933004E-2</v>
      </c>
      <c r="Y35" s="83" t="str">
        <f t="shared" si="20"/>
        <v/>
      </c>
      <c r="Z35" s="83">
        <f>AVERAGE(K33:K35)</f>
        <v>0.17666666666666667</v>
      </c>
      <c r="AA35" s="83"/>
      <c r="AB35" s="83"/>
      <c r="AC35" s="83">
        <f t="shared" si="35"/>
        <v>0.17400000000000002</v>
      </c>
      <c r="AD35" s="83">
        <f t="shared" si="36"/>
        <v>0.17429999999999998</v>
      </c>
      <c r="AE35" s="28">
        <v>0.154</v>
      </c>
      <c r="AF35" s="29">
        <v>2.4E-2</v>
      </c>
      <c r="AG35" s="45">
        <v>106560</v>
      </c>
      <c r="AH35" s="102">
        <f t="shared" si="21"/>
        <v>6.9063766603796317E-2</v>
      </c>
      <c r="AI35" s="102">
        <f t="shared" si="22"/>
        <v>6.8881435006435066E-2</v>
      </c>
      <c r="AJ35" s="102" t="str">
        <f t="shared" si="23"/>
        <v/>
      </c>
      <c r="AK35" s="102">
        <f t="shared" si="24"/>
        <v>7.4159725008889232E-2</v>
      </c>
      <c r="AL35" s="102" t="str">
        <f t="shared" si="25"/>
        <v/>
      </c>
      <c r="AM35" s="102">
        <f t="shared" si="26"/>
        <v>9.4103711743990237E-2</v>
      </c>
      <c r="AN35" s="102" t="str">
        <f t="shared" si="27"/>
        <v/>
      </c>
      <c r="AO35" s="102">
        <f t="shared" si="28"/>
        <v>6.9477071186575756E-2</v>
      </c>
      <c r="AP35" s="102" t="str">
        <f t="shared" si="29"/>
        <v/>
      </c>
      <c r="AQ35" s="102">
        <f t="shared" si="30"/>
        <v>7.4614762480132102E-2</v>
      </c>
      <c r="AR35" s="102" t="str">
        <f t="shared" si="31"/>
        <v/>
      </c>
      <c r="AS35" s="102">
        <f t="shared" si="32"/>
        <v>9.1438152666933004E-2</v>
      </c>
      <c r="AT35" s="102" t="str">
        <f t="shared" si="33"/>
        <v/>
      </c>
      <c r="AU35" s="46">
        <v>111316</v>
      </c>
      <c r="AV35" s="102">
        <f t="shared" si="34"/>
        <v>4.2079740874921612E-2</v>
      </c>
      <c r="AW35" s="52">
        <f t="shared" si="2"/>
        <v>-4756</v>
      </c>
      <c r="AX35" s="56" t="s">
        <v>24</v>
      </c>
      <c r="AY35" s="99">
        <f t="shared" si="3"/>
        <v>-7.8998873873873891E-3</v>
      </c>
      <c r="AZ35" s="99">
        <f t="shared" si="4"/>
        <v>-7.8998873873873891E-3</v>
      </c>
      <c r="BA35" s="99" t="str">
        <f t="shared" si="5"/>
        <v/>
      </c>
      <c r="BB35" s="64"/>
      <c r="BC35" s="59"/>
      <c r="BD35" s="65"/>
      <c r="BG35" s="75"/>
    </row>
    <row r="36" spans="1:59">
      <c r="A36" s="13">
        <v>1964</v>
      </c>
      <c r="B36" s="94">
        <f t="shared" si="0"/>
        <v>643502.85714285704</v>
      </c>
      <c r="C36" s="83">
        <f t="shared" si="6"/>
        <v>6.8881435006435066E-2</v>
      </c>
      <c r="D36" s="28">
        <v>7.5999999999999998E-2</v>
      </c>
      <c r="E36" s="29">
        <v>3.7000000000000005E-2</v>
      </c>
      <c r="F36" s="28">
        <v>3.4000000000000002E-2</v>
      </c>
      <c r="G36" s="28">
        <v>9.0000000000000011E-3</v>
      </c>
      <c r="H36" s="29">
        <v>2.6000000000000002E-2</v>
      </c>
      <c r="I36" s="30">
        <v>2.1000000000000001E-2</v>
      </c>
      <c r="J36" s="30">
        <v>6.9999999999999993E-3</v>
      </c>
      <c r="K36" s="35">
        <f t="shared" si="1"/>
        <v>0.17500000000000002</v>
      </c>
      <c r="L36" s="83">
        <f t="shared" si="7"/>
        <v>-1.1299435028248594E-2</v>
      </c>
      <c r="M36" s="97">
        <f t="shared" si="8"/>
        <v>0</v>
      </c>
      <c r="N36" s="83" t="str">
        <f t="shared" si="9"/>
        <v/>
      </c>
      <c r="O36" s="83">
        <f t="shared" si="10"/>
        <v>7.4159725008889232E-2</v>
      </c>
      <c r="P36" s="83" t="str">
        <f t="shared" si="11"/>
        <v/>
      </c>
      <c r="Q36" s="83">
        <f t="shared" si="12"/>
        <v>9.4103711743990237E-2</v>
      </c>
      <c r="R36" s="83" t="str">
        <f t="shared" si="13"/>
        <v/>
      </c>
      <c r="S36" s="83">
        <f t="shared" si="14"/>
        <v>6.9477071186575756E-2</v>
      </c>
      <c r="T36" s="83" t="str">
        <f t="shared" si="15"/>
        <v/>
      </c>
      <c r="U36" s="83">
        <f t="shared" si="16"/>
        <v>7.4614762480132102E-2</v>
      </c>
      <c r="V36" s="83" t="str">
        <f t="shared" si="17"/>
        <v/>
      </c>
      <c r="W36" s="83">
        <f t="shared" si="18"/>
        <v>9.1438152666933004E-2</v>
      </c>
      <c r="X36" s="83" t="str">
        <f t="shared" si="19"/>
        <v/>
      </c>
      <c r="Y36" s="83">
        <f t="shared" si="20"/>
        <v>6.9714663742220795E-2</v>
      </c>
      <c r="Z36" s="83"/>
      <c r="AA36" s="83"/>
      <c r="AB36" s="83"/>
      <c r="AC36" s="83">
        <f t="shared" si="35"/>
        <v>0.17660000000000003</v>
      </c>
      <c r="AD36" s="83">
        <f t="shared" si="36"/>
        <v>0.1734</v>
      </c>
      <c r="AE36" s="28">
        <v>0.15</v>
      </c>
      <c r="AF36" s="29">
        <v>2.6000000000000002E-2</v>
      </c>
      <c r="AG36" s="45">
        <v>112613</v>
      </c>
      <c r="AH36" s="102">
        <f t="shared" si="21"/>
        <v>5.6803678678678748E-2</v>
      </c>
      <c r="AI36" s="102">
        <f t="shared" si="22"/>
        <v>7.4159725008889232E-2</v>
      </c>
      <c r="AJ36" s="102" t="str">
        <f t="shared" si="23"/>
        <v/>
      </c>
      <c r="AK36" s="102">
        <f t="shared" si="24"/>
        <v>9.4103711743990237E-2</v>
      </c>
      <c r="AL36" s="102" t="str">
        <f t="shared" si="25"/>
        <v/>
      </c>
      <c r="AM36" s="102">
        <f t="shared" si="26"/>
        <v>6.9477071186575756E-2</v>
      </c>
      <c r="AN36" s="102" t="str">
        <f t="shared" si="27"/>
        <v/>
      </c>
      <c r="AO36" s="102">
        <f t="shared" si="28"/>
        <v>7.4614762480132102E-2</v>
      </c>
      <c r="AP36" s="102" t="str">
        <f t="shared" si="29"/>
        <v/>
      </c>
      <c r="AQ36" s="102">
        <f t="shared" si="30"/>
        <v>9.1438152666933004E-2</v>
      </c>
      <c r="AR36" s="102" t="str">
        <f t="shared" si="31"/>
        <v/>
      </c>
      <c r="AS36" s="102">
        <f t="shared" si="32"/>
        <v>6.9714663742220795E-2</v>
      </c>
      <c r="AT36" s="102" t="str">
        <f t="shared" si="33"/>
        <v/>
      </c>
      <c r="AU36" s="46">
        <v>118528</v>
      </c>
      <c r="AV36" s="102">
        <f t="shared" si="34"/>
        <v>6.4788529950770668E-2</v>
      </c>
      <c r="AW36" s="52">
        <f t="shared" si="2"/>
        <v>-5915</v>
      </c>
      <c r="AX36" s="56" t="s">
        <v>24</v>
      </c>
      <c r="AY36" s="99">
        <f t="shared" si="3"/>
        <v>-9.1918783799383747E-3</v>
      </c>
      <c r="AZ36" s="99">
        <f t="shared" si="4"/>
        <v>-9.1918783799383747E-3</v>
      </c>
      <c r="BA36" s="99" t="str">
        <f t="shared" si="5"/>
        <v/>
      </c>
      <c r="BB36" s="64"/>
      <c r="BC36" s="59"/>
      <c r="BD36" s="65"/>
      <c r="BG36" s="75"/>
    </row>
    <row r="37" spans="1:59">
      <c r="A37" s="13">
        <v>1965</v>
      </c>
      <c r="B37" s="94">
        <f t="shared" si="0"/>
        <v>691224.85207100585</v>
      </c>
      <c r="C37" s="83">
        <f t="shared" si="6"/>
        <v>7.4159725008889232E-2</v>
      </c>
      <c r="D37" s="28">
        <v>7.0999999999999994E-2</v>
      </c>
      <c r="E37" s="29">
        <v>3.7000000000000005E-2</v>
      </c>
      <c r="F37" s="28">
        <v>3.2000000000000001E-2</v>
      </c>
      <c r="G37" s="28">
        <v>8.0000000000000002E-3</v>
      </c>
      <c r="H37" s="29">
        <v>2.4E-2</v>
      </c>
      <c r="I37" s="30">
        <v>2.1000000000000001E-2</v>
      </c>
      <c r="J37" s="30">
        <v>8.0000000000000002E-3</v>
      </c>
      <c r="K37" s="35">
        <f t="shared" si="1"/>
        <v>0.16900000000000001</v>
      </c>
      <c r="L37" s="83">
        <f t="shared" si="7"/>
        <v>-3.4285714285714364E-2</v>
      </c>
      <c r="M37" s="97">
        <f t="shared" si="8"/>
        <v>0</v>
      </c>
      <c r="N37" s="83" t="str">
        <f t="shared" si="9"/>
        <v/>
      </c>
      <c r="O37" s="83">
        <f t="shared" si="10"/>
        <v>9.4103711743990237E-2</v>
      </c>
      <c r="P37" s="83" t="str">
        <f t="shared" si="11"/>
        <v/>
      </c>
      <c r="Q37" s="83">
        <f t="shared" si="12"/>
        <v>6.9477071186575756E-2</v>
      </c>
      <c r="R37" s="83" t="str">
        <f t="shared" si="13"/>
        <v/>
      </c>
      <c r="S37" s="83">
        <f t="shared" si="14"/>
        <v>7.4614762480132102E-2</v>
      </c>
      <c r="T37" s="83" t="str">
        <f t="shared" si="15"/>
        <v/>
      </c>
      <c r="U37" s="83">
        <f t="shared" si="16"/>
        <v>9.1438152666933004E-2</v>
      </c>
      <c r="V37" s="83" t="str">
        <f t="shared" si="17"/>
        <v/>
      </c>
      <c r="W37" s="83">
        <f t="shared" si="18"/>
        <v>6.9714663742220795E-2</v>
      </c>
      <c r="X37" s="83" t="str">
        <f t="shared" si="19"/>
        <v/>
      </c>
      <c r="Y37" s="83">
        <f t="shared" si="20"/>
        <v>6.597987367102931E-2</v>
      </c>
      <c r="Z37" s="83"/>
      <c r="AA37" s="83"/>
      <c r="AB37" s="83"/>
      <c r="AC37" s="83">
        <f t="shared" si="35"/>
        <v>0.17480000000000001</v>
      </c>
      <c r="AD37" s="83">
        <f t="shared" si="36"/>
        <v>0.17370000000000002</v>
      </c>
      <c r="AE37" s="28">
        <v>0.14599999999999999</v>
      </c>
      <c r="AF37" s="29">
        <v>2.4E-2</v>
      </c>
      <c r="AG37" s="45">
        <v>116817</v>
      </c>
      <c r="AH37" s="102">
        <f t="shared" si="21"/>
        <v>3.7331391580012863E-2</v>
      </c>
      <c r="AI37" s="102">
        <f t="shared" si="22"/>
        <v>9.4103711743990237E-2</v>
      </c>
      <c r="AJ37" s="102" t="str">
        <f t="shared" si="23"/>
        <v/>
      </c>
      <c r="AK37" s="102">
        <f t="shared" si="24"/>
        <v>6.9477071186575756E-2</v>
      </c>
      <c r="AL37" s="102" t="str">
        <f t="shared" si="25"/>
        <v/>
      </c>
      <c r="AM37" s="102">
        <f t="shared" si="26"/>
        <v>7.4614762480132102E-2</v>
      </c>
      <c r="AN37" s="102" t="str">
        <f t="shared" si="27"/>
        <v/>
      </c>
      <c r="AO37" s="102">
        <f t="shared" si="28"/>
        <v>9.1438152666933004E-2</v>
      </c>
      <c r="AP37" s="102" t="str">
        <f t="shared" si="29"/>
        <v/>
      </c>
      <c r="AQ37" s="102">
        <f t="shared" si="30"/>
        <v>6.9714663742220795E-2</v>
      </c>
      <c r="AR37" s="102" t="str">
        <f t="shared" si="31"/>
        <v/>
      </c>
      <c r="AS37" s="102">
        <f t="shared" si="32"/>
        <v>6.597987367102931E-2</v>
      </c>
      <c r="AT37" s="102" t="str">
        <f t="shared" si="33"/>
        <v/>
      </c>
      <c r="AU37" s="46">
        <v>118228</v>
      </c>
      <c r="AV37" s="102">
        <f t="shared" si="34"/>
        <v>-2.5310475161987034E-3</v>
      </c>
      <c r="AW37" s="52">
        <f t="shared" si="2"/>
        <v>-1411</v>
      </c>
      <c r="AX37" s="56" t="s">
        <v>24</v>
      </c>
      <c r="AY37" s="99">
        <f t="shared" si="3"/>
        <v>-2.041303919806193E-3</v>
      </c>
      <c r="AZ37" s="99">
        <f t="shared" si="4"/>
        <v>-2.041303919806193E-3</v>
      </c>
      <c r="BA37" s="99" t="str">
        <f t="shared" si="5"/>
        <v/>
      </c>
      <c r="BB37" s="64"/>
      <c r="BC37" s="59"/>
      <c r="BD37" s="65"/>
      <c r="BG37" s="75"/>
    </row>
    <row r="38" spans="1:59">
      <c r="A38" s="13">
        <v>1966</v>
      </c>
      <c r="B38" s="94">
        <f t="shared" si="0"/>
        <v>756271.67630057805</v>
      </c>
      <c r="C38" s="83">
        <f t="shared" si="6"/>
        <v>9.4103711743990237E-2</v>
      </c>
      <c r="D38" s="28">
        <v>7.2999999999999995E-2</v>
      </c>
      <c r="E38" s="29">
        <v>0.04</v>
      </c>
      <c r="F38" s="28">
        <v>3.4000000000000002E-2</v>
      </c>
      <c r="G38" s="28">
        <v>9.0000000000000011E-3</v>
      </c>
      <c r="H38" s="29">
        <v>2.5000000000000001E-2</v>
      </c>
      <c r="I38" s="30">
        <v>1.7000000000000001E-2</v>
      </c>
      <c r="J38" s="30">
        <v>9.0000000000000011E-3</v>
      </c>
      <c r="K38" s="35">
        <f t="shared" si="1"/>
        <v>0.17299999999999999</v>
      </c>
      <c r="L38" s="83">
        <f t="shared" si="7"/>
        <v>2.3668639053254337E-2</v>
      </c>
      <c r="M38" s="97">
        <f t="shared" si="8"/>
        <v>1</v>
      </c>
      <c r="N38" s="83">
        <f t="shared" si="9"/>
        <v>6.9477071186575756E-2</v>
      </c>
      <c r="O38" s="83" t="str">
        <f t="shared" si="10"/>
        <v/>
      </c>
      <c r="P38" s="83">
        <f t="shared" si="11"/>
        <v>7.4614762480132102E-2</v>
      </c>
      <c r="Q38" s="83" t="str">
        <f t="shared" si="12"/>
        <v/>
      </c>
      <c r="R38" s="83">
        <f t="shared" si="13"/>
        <v>9.1438152666933004E-2</v>
      </c>
      <c r="S38" s="83" t="str">
        <f t="shared" si="14"/>
        <v/>
      </c>
      <c r="T38" s="83">
        <f t="shared" si="15"/>
        <v>6.9714663742220795E-2</v>
      </c>
      <c r="U38" s="83" t="str">
        <f t="shared" si="16"/>
        <v/>
      </c>
      <c r="V38" s="83">
        <f t="shared" si="17"/>
        <v>6.597987367102931E-2</v>
      </c>
      <c r="W38" s="83" t="str">
        <f t="shared" si="18"/>
        <v/>
      </c>
      <c r="X38" s="83">
        <f t="shared" si="19"/>
        <v>8.2746251970233997E-2</v>
      </c>
      <c r="Y38" s="83" t="str">
        <f t="shared" si="20"/>
        <v/>
      </c>
      <c r="Z38" s="83"/>
      <c r="AA38" s="83"/>
      <c r="AB38" s="83"/>
      <c r="AC38" s="83">
        <f t="shared" si="35"/>
        <v>0.17380000000000001</v>
      </c>
      <c r="AD38" s="83">
        <f t="shared" si="36"/>
        <v>0.17360000000000003</v>
      </c>
      <c r="AE38" s="28">
        <v>0.14800000000000002</v>
      </c>
      <c r="AF38" s="29">
        <v>2.5000000000000001E-2</v>
      </c>
      <c r="AG38" s="45">
        <v>130835</v>
      </c>
      <c r="AH38" s="102">
        <f t="shared" si="21"/>
        <v>0.11999965758408448</v>
      </c>
      <c r="AI38" s="102">
        <f t="shared" si="22"/>
        <v>6.9477071186575756E-2</v>
      </c>
      <c r="AJ38" s="102" t="str">
        <f t="shared" si="23"/>
        <v/>
      </c>
      <c r="AK38" s="102">
        <f t="shared" si="24"/>
        <v>7.4614762480132102E-2</v>
      </c>
      <c r="AL38" s="102" t="str">
        <f t="shared" si="25"/>
        <v/>
      </c>
      <c r="AM38" s="102">
        <f t="shared" si="26"/>
        <v>9.1438152666933004E-2</v>
      </c>
      <c r="AN38" s="102" t="str">
        <f t="shared" si="27"/>
        <v/>
      </c>
      <c r="AO38" s="102">
        <f t="shared" si="28"/>
        <v>6.9714663742220795E-2</v>
      </c>
      <c r="AP38" s="102" t="str">
        <f t="shared" si="29"/>
        <v/>
      </c>
      <c r="AQ38" s="102">
        <f t="shared" si="30"/>
        <v>6.597987367102931E-2</v>
      </c>
      <c r="AR38" s="102" t="str">
        <f t="shared" si="31"/>
        <v/>
      </c>
      <c r="AS38" s="102">
        <f t="shared" si="32"/>
        <v>8.2746251970233997E-2</v>
      </c>
      <c r="AT38" s="102" t="str">
        <f t="shared" si="33"/>
        <v/>
      </c>
      <c r="AU38" s="46">
        <v>134532</v>
      </c>
      <c r="AV38" s="102">
        <f t="shared" si="34"/>
        <v>0.13790303481408794</v>
      </c>
      <c r="AW38" s="52">
        <f t="shared" si="2"/>
        <v>-3697</v>
      </c>
      <c r="AX38" s="56" t="s">
        <v>24</v>
      </c>
      <c r="AY38" s="99">
        <f t="shared" si="3"/>
        <v>-4.8884549241410939E-3</v>
      </c>
      <c r="AZ38" s="99">
        <f t="shared" si="4"/>
        <v>-4.8884549241410939E-3</v>
      </c>
      <c r="BA38" s="99" t="str">
        <f t="shared" si="5"/>
        <v/>
      </c>
      <c r="BB38" s="64"/>
      <c r="BC38" s="59"/>
      <c r="BD38" s="65"/>
      <c r="BG38" s="75"/>
    </row>
    <row r="39" spans="1:59">
      <c r="A39" s="13">
        <v>1967</v>
      </c>
      <c r="B39" s="94">
        <f t="shared" si="0"/>
        <v>808815.21739130432</v>
      </c>
      <c r="C39" s="83">
        <f t="shared" si="6"/>
        <v>6.9477071186575756E-2</v>
      </c>
      <c r="D39" s="28">
        <v>7.5999999999999998E-2</v>
      </c>
      <c r="E39" s="29">
        <v>4.2000000000000003E-2</v>
      </c>
      <c r="F39" s="28">
        <v>0.04</v>
      </c>
      <c r="G39" s="28">
        <v>0.01</v>
      </c>
      <c r="H39" s="29">
        <v>0.03</v>
      </c>
      <c r="I39" s="30">
        <v>1.7000000000000001E-2</v>
      </c>
      <c r="J39" s="30">
        <v>9.0000000000000011E-3</v>
      </c>
      <c r="K39" s="35">
        <f t="shared" si="1"/>
        <v>0.184</v>
      </c>
      <c r="L39" s="83">
        <f t="shared" si="7"/>
        <v>6.3583815028901869E-2</v>
      </c>
      <c r="M39" s="97">
        <f t="shared" si="8"/>
        <v>1</v>
      </c>
      <c r="N39" s="83">
        <f t="shared" si="9"/>
        <v>7.4614762480132102E-2</v>
      </c>
      <c r="O39" s="83" t="str">
        <f t="shared" si="10"/>
        <v/>
      </c>
      <c r="P39" s="83">
        <f t="shared" si="11"/>
        <v>9.1438152666933004E-2</v>
      </c>
      <c r="Q39" s="83" t="str">
        <f t="shared" si="12"/>
        <v/>
      </c>
      <c r="R39" s="83">
        <f t="shared" si="13"/>
        <v>6.9714663742220795E-2</v>
      </c>
      <c r="S39" s="83" t="str">
        <f t="shared" si="14"/>
        <v/>
      </c>
      <c r="T39" s="83">
        <f t="shared" si="15"/>
        <v>6.597987367102931E-2</v>
      </c>
      <c r="U39" s="83" t="str">
        <f t="shared" si="16"/>
        <v/>
      </c>
      <c r="V39" s="83">
        <f t="shared" si="17"/>
        <v>8.2746251970233997E-2</v>
      </c>
      <c r="W39" s="83" t="str">
        <f t="shared" si="18"/>
        <v/>
      </c>
      <c r="X39" s="83">
        <f t="shared" si="19"/>
        <v>0.11963473826290949</v>
      </c>
      <c r="Y39" s="83" t="str">
        <f t="shared" si="20"/>
        <v/>
      </c>
      <c r="Z39" s="83"/>
      <c r="AA39" s="83"/>
      <c r="AB39" s="83"/>
      <c r="AC39" s="83">
        <f t="shared" si="35"/>
        <v>0.17559999999999998</v>
      </c>
      <c r="AD39" s="83">
        <f t="shared" si="36"/>
        <v>0.17430000000000001</v>
      </c>
      <c r="AE39" s="28">
        <v>0.154</v>
      </c>
      <c r="AF39" s="29">
        <v>0.03</v>
      </c>
      <c r="AG39" s="45">
        <v>148822</v>
      </c>
      <c r="AH39" s="102">
        <f t="shared" si="21"/>
        <v>0.13747850345855461</v>
      </c>
      <c r="AI39" s="102">
        <f t="shared" si="22"/>
        <v>7.4614762480132102E-2</v>
      </c>
      <c r="AJ39" s="102" t="str">
        <f t="shared" si="23"/>
        <v/>
      </c>
      <c r="AK39" s="102">
        <f t="shared" si="24"/>
        <v>9.1438152666933004E-2</v>
      </c>
      <c r="AL39" s="102" t="str">
        <f t="shared" si="25"/>
        <v/>
      </c>
      <c r="AM39" s="102">
        <f t="shared" si="26"/>
        <v>6.9714663742220795E-2</v>
      </c>
      <c r="AN39" s="102" t="str">
        <f t="shared" si="27"/>
        <v/>
      </c>
      <c r="AO39" s="102">
        <f t="shared" si="28"/>
        <v>6.597987367102931E-2</v>
      </c>
      <c r="AP39" s="102" t="str">
        <f t="shared" si="29"/>
        <v/>
      </c>
      <c r="AQ39" s="102">
        <f t="shared" si="30"/>
        <v>8.2746251970233997E-2</v>
      </c>
      <c r="AR39" s="102" t="str">
        <f t="shared" si="31"/>
        <v/>
      </c>
      <c r="AS39" s="102">
        <f t="shared" si="32"/>
        <v>0.11963473826290949</v>
      </c>
      <c r="AT39" s="102" t="str">
        <f t="shared" si="33"/>
        <v/>
      </c>
      <c r="AU39" s="46">
        <v>157464</v>
      </c>
      <c r="AV39" s="102">
        <f t="shared" si="34"/>
        <v>0.1704575862991704</v>
      </c>
      <c r="AW39" s="52">
        <f t="shared" si="2"/>
        <v>-8642</v>
      </c>
      <c r="AX39" s="56" t="s">
        <v>24</v>
      </c>
      <c r="AY39" s="99">
        <f t="shared" si="3"/>
        <v>-1.0684764349356951E-2</v>
      </c>
      <c r="AZ39" s="99">
        <f t="shared" si="4"/>
        <v>-1.0684764349356951E-2</v>
      </c>
      <c r="BA39" s="99" t="str">
        <f t="shared" si="5"/>
        <v/>
      </c>
      <c r="BB39" s="64"/>
      <c r="BC39" s="59"/>
      <c r="BD39" s="65"/>
      <c r="BG39" s="75"/>
    </row>
    <row r="40" spans="1:59">
      <c r="A40" s="13">
        <v>1968</v>
      </c>
      <c r="B40" s="94">
        <f t="shared" si="0"/>
        <v>869164.77272727282</v>
      </c>
      <c r="C40" s="83">
        <f t="shared" si="6"/>
        <v>7.4614762480132102E-2</v>
      </c>
      <c r="D40" s="28">
        <v>7.9000000000000001E-2</v>
      </c>
      <c r="E40" s="29">
        <v>3.3000000000000002E-2</v>
      </c>
      <c r="F40" s="28">
        <v>3.9E-2</v>
      </c>
      <c r="G40" s="28">
        <v>0.01</v>
      </c>
      <c r="H40" s="29">
        <v>2.8999999999999998E-2</v>
      </c>
      <c r="I40" s="30">
        <v>1.6E-2</v>
      </c>
      <c r="J40" s="30">
        <v>9.0000000000000011E-3</v>
      </c>
      <c r="K40" s="35">
        <f t="shared" si="1"/>
        <v>0.17599999999999999</v>
      </c>
      <c r="L40" s="83">
        <f t="shared" si="7"/>
        <v>-4.3478260869565299E-2</v>
      </c>
      <c r="M40" s="97">
        <f t="shared" si="8"/>
        <v>0</v>
      </c>
      <c r="N40" s="83" t="str">
        <f t="shared" si="9"/>
        <v/>
      </c>
      <c r="O40" s="83">
        <f t="shared" si="10"/>
        <v>9.1438152666933004E-2</v>
      </c>
      <c r="P40" s="83" t="str">
        <f t="shared" si="11"/>
        <v/>
      </c>
      <c r="Q40" s="83">
        <f t="shared" si="12"/>
        <v>6.9714663742220795E-2</v>
      </c>
      <c r="R40" s="83" t="str">
        <f t="shared" si="13"/>
        <v/>
      </c>
      <c r="S40" s="83">
        <f t="shared" si="14"/>
        <v>6.597987367102931E-2</v>
      </c>
      <c r="T40" s="83" t="str">
        <f t="shared" si="15"/>
        <v/>
      </c>
      <c r="U40" s="83">
        <f t="shared" si="16"/>
        <v>8.2746251970233997E-2</v>
      </c>
      <c r="V40" s="83" t="str">
        <f t="shared" si="17"/>
        <v/>
      </c>
      <c r="W40" s="83">
        <f t="shared" si="18"/>
        <v>0.11963473826290949</v>
      </c>
      <c r="X40" s="83" t="str">
        <f t="shared" si="19"/>
        <v/>
      </c>
      <c r="Y40" s="83">
        <f t="shared" si="20"/>
        <v>9.0903679222481548E-2</v>
      </c>
      <c r="Z40" s="83">
        <f>AVERAGE(K36:K40)</f>
        <v>0.1754</v>
      </c>
      <c r="AA40" s="83"/>
      <c r="AB40" s="83"/>
      <c r="AC40" s="83">
        <f t="shared" si="35"/>
        <v>0.1754</v>
      </c>
      <c r="AD40" s="83">
        <f t="shared" si="36"/>
        <v>0.17470000000000002</v>
      </c>
      <c r="AE40" s="28">
        <v>0.14699999999999999</v>
      </c>
      <c r="AF40" s="29">
        <v>2.8999999999999998E-2</v>
      </c>
      <c r="AG40" s="45">
        <v>152973</v>
      </c>
      <c r="AH40" s="102">
        <f t="shared" si="21"/>
        <v>2.7892381502734764E-2</v>
      </c>
      <c r="AI40" s="102">
        <f t="shared" si="22"/>
        <v>9.1438152666933004E-2</v>
      </c>
      <c r="AJ40" s="102" t="str">
        <f t="shared" si="23"/>
        <v/>
      </c>
      <c r="AK40" s="102">
        <f t="shared" si="24"/>
        <v>6.9714663742220795E-2</v>
      </c>
      <c r="AL40" s="102" t="str">
        <f t="shared" si="25"/>
        <v/>
      </c>
      <c r="AM40" s="102">
        <f t="shared" si="26"/>
        <v>6.597987367102931E-2</v>
      </c>
      <c r="AN40" s="102" t="str">
        <f t="shared" si="27"/>
        <v/>
      </c>
      <c r="AO40" s="102">
        <f t="shared" si="28"/>
        <v>8.2746251970233997E-2</v>
      </c>
      <c r="AP40" s="102" t="str">
        <f t="shared" si="29"/>
        <v/>
      </c>
      <c r="AQ40" s="102">
        <f t="shared" si="30"/>
        <v>0.11963473826290949</v>
      </c>
      <c r="AR40" s="102" t="str">
        <f t="shared" si="31"/>
        <v/>
      </c>
      <c r="AS40" s="102">
        <f t="shared" si="32"/>
        <v>9.0903679222481548E-2</v>
      </c>
      <c r="AT40" s="102" t="str">
        <f t="shared" si="33"/>
        <v/>
      </c>
      <c r="AU40" s="46">
        <v>178134</v>
      </c>
      <c r="AV40" s="102">
        <f t="shared" si="34"/>
        <v>0.1312680993750952</v>
      </c>
      <c r="AW40" s="52">
        <f t="shared" si="2"/>
        <v>-25161</v>
      </c>
      <c r="AX40" s="56" t="s">
        <v>24</v>
      </c>
      <c r="AY40" s="99">
        <f t="shared" si="3"/>
        <v>-2.8948481104508636E-2</v>
      </c>
      <c r="AZ40" s="99">
        <f t="shared" si="4"/>
        <v>-2.8948481104508636E-2</v>
      </c>
      <c r="BA40" s="99" t="str">
        <f t="shared" si="5"/>
        <v/>
      </c>
      <c r="BB40" s="66">
        <f>SUM(AG33:AG40)</f>
        <v>962684</v>
      </c>
      <c r="BC40" s="60">
        <f>SUM(AU33:AU40)</f>
        <v>1022746</v>
      </c>
      <c r="BD40" s="67">
        <f>SUM(AW33:AW40)</f>
        <v>-60062</v>
      </c>
      <c r="BG40" s="35">
        <f>BD40/BB40</f>
        <v>-6.2390150869859683E-2</v>
      </c>
    </row>
    <row r="41" spans="1:59">
      <c r="A41" s="13">
        <v>1969</v>
      </c>
      <c r="B41" s="94">
        <f t="shared" si="0"/>
        <v>948639.59390862938</v>
      </c>
      <c r="C41" s="83">
        <f t="shared" si="6"/>
        <v>9.1438152666933004E-2</v>
      </c>
      <c r="D41" s="28">
        <v>9.1999999999999998E-2</v>
      </c>
      <c r="E41" s="29">
        <v>3.9E-2</v>
      </c>
      <c r="F41" s="28">
        <v>4.0999999999999995E-2</v>
      </c>
      <c r="G41" s="28">
        <v>1.1000000000000001E-2</v>
      </c>
      <c r="H41" s="29">
        <v>3.1E-2</v>
      </c>
      <c r="I41" s="30">
        <v>1.6E-2</v>
      </c>
      <c r="J41" s="30">
        <v>9.0000000000000011E-3</v>
      </c>
      <c r="K41" s="35">
        <f t="shared" si="1"/>
        <v>0.19700000000000001</v>
      </c>
      <c r="L41" s="83">
        <f t="shared" si="7"/>
        <v>0.11931818181818188</v>
      </c>
      <c r="M41" s="97">
        <f t="shared" si="8"/>
        <v>1</v>
      </c>
      <c r="N41" s="83">
        <f t="shared" si="9"/>
        <v>6.9714663742220795E-2</v>
      </c>
      <c r="O41" s="83" t="str">
        <f t="shared" si="10"/>
        <v/>
      </c>
      <c r="P41" s="83">
        <f t="shared" si="11"/>
        <v>6.597987367102931E-2</v>
      </c>
      <c r="Q41" s="83" t="str">
        <f t="shared" si="12"/>
        <v/>
      </c>
      <c r="R41" s="83">
        <f t="shared" si="13"/>
        <v>8.2746251970233997E-2</v>
      </c>
      <c r="S41" s="83" t="str">
        <f t="shared" si="14"/>
        <v/>
      </c>
      <c r="T41" s="83">
        <f t="shared" si="15"/>
        <v>0.11963473826290949</v>
      </c>
      <c r="U41" s="83" t="str">
        <f t="shared" si="16"/>
        <v/>
      </c>
      <c r="V41" s="83">
        <f t="shared" si="17"/>
        <v>9.0903679222481548E-2</v>
      </c>
      <c r="W41" s="83" t="str">
        <f t="shared" si="18"/>
        <v/>
      </c>
      <c r="X41" s="83">
        <f t="shared" si="19"/>
        <v>8.9892297267216925E-2</v>
      </c>
      <c r="Y41" s="83" t="str">
        <f t="shared" si="20"/>
        <v/>
      </c>
      <c r="Z41" s="83"/>
      <c r="AA41" s="83"/>
      <c r="AB41" s="83"/>
      <c r="AC41" s="83">
        <f t="shared" si="35"/>
        <v>0.17980000000000002</v>
      </c>
      <c r="AD41" s="83">
        <f t="shared" si="36"/>
        <v>0.1782</v>
      </c>
      <c r="AE41" s="28">
        <v>0.16699999999999998</v>
      </c>
      <c r="AF41" s="29">
        <v>3.1E-2</v>
      </c>
      <c r="AG41" s="45">
        <v>186882</v>
      </c>
      <c r="AH41" s="102">
        <f t="shared" si="21"/>
        <v>0.22166656861014689</v>
      </c>
      <c r="AI41" s="102">
        <f t="shared" si="22"/>
        <v>6.9714663742220795E-2</v>
      </c>
      <c r="AJ41" s="102" t="str">
        <f t="shared" si="23"/>
        <v/>
      </c>
      <c r="AK41" s="102">
        <f t="shared" si="24"/>
        <v>6.597987367102931E-2</v>
      </c>
      <c r="AL41" s="102" t="str">
        <f t="shared" si="25"/>
        <v/>
      </c>
      <c r="AM41" s="102">
        <f t="shared" si="26"/>
        <v>8.2746251970233997E-2</v>
      </c>
      <c r="AN41" s="102" t="str">
        <f t="shared" si="27"/>
        <v/>
      </c>
      <c r="AO41" s="102">
        <f t="shared" si="28"/>
        <v>0.11963473826290949</v>
      </c>
      <c r="AP41" s="102" t="str">
        <f t="shared" si="29"/>
        <v/>
      </c>
      <c r="AQ41" s="102">
        <f t="shared" si="30"/>
        <v>9.0903679222481548E-2</v>
      </c>
      <c r="AR41" s="102" t="str">
        <f t="shared" si="31"/>
        <v/>
      </c>
      <c r="AS41" s="102">
        <f t="shared" si="32"/>
        <v>8.9892297267216925E-2</v>
      </c>
      <c r="AT41" s="102" t="str">
        <f t="shared" si="33"/>
        <v/>
      </c>
      <c r="AU41" s="46">
        <v>183640</v>
      </c>
      <c r="AV41" s="102">
        <f t="shared" si="34"/>
        <v>3.0909315459148656E-2</v>
      </c>
      <c r="AW41" s="52">
        <f t="shared" si="2"/>
        <v>3242</v>
      </c>
      <c r="AX41" s="56" t="s">
        <v>25</v>
      </c>
      <c r="AY41" s="99">
        <f t="shared" si="3"/>
        <v>3.4175254973726737E-3</v>
      </c>
      <c r="AZ41" s="99" t="str">
        <f t="shared" si="4"/>
        <v/>
      </c>
      <c r="BA41" s="99">
        <f t="shared" si="5"/>
        <v>3.4175254973726737E-3</v>
      </c>
      <c r="BB41" s="64"/>
      <c r="BC41" s="59"/>
      <c r="BD41" s="65"/>
      <c r="BG41" s="75"/>
    </row>
    <row r="42" spans="1:59">
      <c r="A42" s="13">
        <v>1970</v>
      </c>
      <c r="B42" s="94">
        <f t="shared" si="0"/>
        <v>1014773.6842105263</v>
      </c>
      <c r="C42" s="83">
        <f t="shared" si="6"/>
        <v>6.9714663742220795E-2</v>
      </c>
      <c r="D42" s="28">
        <v>8.900000000000001E-2</v>
      </c>
      <c r="E42" s="29">
        <v>3.2000000000000001E-2</v>
      </c>
      <c r="F42" s="28">
        <v>4.4000000000000004E-2</v>
      </c>
      <c r="G42" s="28">
        <v>1.1000000000000001E-2</v>
      </c>
      <c r="H42" s="29">
        <v>3.3000000000000002E-2</v>
      </c>
      <c r="I42" s="30">
        <v>1.6E-2</v>
      </c>
      <c r="J42" s="30">
        <v>9.0000000000000011E-3</v>
      </c>
      <c r="K42" s="35">
        <f t="shared" si="1"/>
        <v>0.19</v>
      </c>
      <c r="L42" s="83">
        <f t="shared" si="7"/>
        <v>-3.5532994923857864E-2</v>
      </c>
      <c r="M42" s="97">
        <f t="shared" si="8"/>
        <v>0</v>
      </c>
      <c r="N42" s="83" t="str">
        <f t="shared" si="9"/>
        <v/>
      </c>
      <c r="O42" s="83">
        <f t="shared" si="10"/>
        <v>6.597987367102931E-2</v>
      </c>
      <c r="P42" s="83" t="str">
        <f t="shared" si="11"/>
        <v/>
      </c>
      <c r="Q42" s="83">
        <f t="shared" si="12"/>
        <v>8.2746251970233997E-2</v>
      </c>
      <c r="R42" s="83" t="str">
        <f t="shared" si="13"/>
        <v/>
      </c>
      <c r="S42" s="83">
        <f t="shared" si="14"/>
        <v>0.11963473826290949</v>
      </c>
      <c r="T42" s="83" t="str">
        <f t="shared" si="15"/>
        <v/>
      </c>
      <c r="U42" s="83">
        <f t="shared" si="16"/>
        <v>9.0903679222481548E-2</v>
      </c>
      <c r="V42" s="83" t="str">
        <f t="shared" si="17"/>
        <v/>
      </c>
      <c r="W42" s="83">
        <f t="shared" si="18"/>
        <v>8.9892297267216925E-2</v>
      </c>
      <c r="X42" s="83" t="str">
        <f t="shared" si="19"/>
        <v/>
      </c>
      <c r="Y42" s="83">
        <f t="shared" si="20"/>
        <v>0.11143483764093776</v>
      </c>
      <c r="Z42" s="83"/>
      <c r="AA42" s="83"/>
      <c r="AB42" s="83"/>
      <c r="AC42" s="83">
        <f t="shared" si="35"/>
        <v>0.184</v>
      </c>
      <c r="AD42" s="83">
        <f t="shared" si="36"/>
        <v>0.1794</v>
      </c>
      <c r="AE42" s="28">
        <v>0.157</v>
      </c>
      <c r="AF42" s="29">
        <v>3.3000000000000002E-2</v>
      </c>
      <c r="AG42" s="45">
        <v>192807</v>
      </c>
      <c r="AH42" s="102">
        <f t="shared" si="21"/>
        <v>3.1704498025491912E-2</v>
      </c>
      <c r="AI42" s="102">
        <f t="shared" si="22"/>
        <v>6.597987367102931E-2</v>
      </c>
      <c r="AJ42" s="102" t="str">
        <f t="shared" si="23"/>
        <v/>
      </c>
      <c r="AK42" s="102">
        <f t="shared" si="24"/>
        <v>8.2746251970233997E-2</v>
      </c>
      <c r="AL42" s="102" t="str">
        <f t="shared" si="25"/>
        <v/>
      </c>
      <c r="AM42" s="102">
        <f t="shared" si="26"/>
        <v>0.11963473826290949</v>
      </c>
      <c r="AN42" s="102" t="str">
        <f t="shared" si="27"/>
        <v/>
      </c>
      <c r="AO42" s="102">
        <f t="shared" si="28"/>
        <v>9.0903679222481548E-2</v>
      </c>
      <c r="AP42" s="102" t="str">
        <f t="shared" si="29"/>
        <v/>
      </c>
      <c r="AQ42" s="102">
        <f t="shared" si="30"/>
        <v>8.9892297267216925E-2</v>
      </c>
      <c r="AR42" s="102" t="str">
        <f t="shared" si="31"/>
        <v/>
      </c>
      <c r="AS42" s="102">
        <f t="shared" si="32"/>
        <v>0.11143483764093776</v>
      </c>
      <c r="AT42" s="102" t="str">
        <f t="shared" si="33"/>
        <v/>
      </c>
      <c r="AU42" s="46">
        <v>195649</v>
      </c>
      <c r="AV42" s="102">
        <f t="shared" si="34"/>
        <v>6.5394249618819345E-2</v>
      </c>
      <c r="AW42" s="52">
        <f t="shared" si="2"/>
        <v>-2842</v>
      </c>
      <c r="AX42" s="56" t="s">
        <v>25</v>
      </c>
      <c r="AY42" s="99">
        <f t="shared" si="3"/>
        <v>-2.800624458655547E-3</v>
      </c>
      <c r="AZ42" s="99" t="str">
        <f t="shared" si="4"/>
        <v/>
      </c>
      <c r="BA42" s="99">
        <f t="shared" si="5"/>
        <v>-2.800624458655547E-3</v>
      </c>
      <c r="BB42" s="64"/>
      <c r="BC42" s="59"/>
      <c r="BD42" s="65"/>
      <c r="BG42" s="75"/>
    </row>
    <row r="43" spans="1:59">
      <c r="A43" s="13">
        <v>1971</v>
      </c>
      <c r="B43" s="94">
        <f t="shared" si="0"/>
        <v>1081728.3236994217</v>
      </c>
      <c r="C43" s="83">
        <f t="shared" si="6"/>
        <v>6.597987367102931E-2</v>
      </c>
      <c r="D43" s="28">
        <v>0.08</v>
      </c>
      <c r="E43" s="29">
        <v>2.5000000000000001E-2</v>
      </c>
      <c r="F43" s="28">
        <v>4.4000000000000004E-2</v>
      </c>
      <c r="G43" s="28">
        <v>1.1000000000000001E-2</v>
      </c>
      <c r="H43" s="29">
        <v>3.3000000000000002E-2</v>
      </c>
      <c r="I43" s="30">
        <v>1.4999999999999999E-2</v>
      </c>
      <c r="J43" s="30">
        <v>9.0000000000000011E-3</v>
      </c>
      <c r="K43" s="35">
        <f t="shared" si="1"/>
        <v>0.17300000000000004</v>
      </c>
      <c r="L43" s="83">
        <f t="shared" si="7"/>
        <v>-8.947368421052615E-2</v>
      </c>
      <c r="M43" s="97">
        <f t="shared" si="8"/>
        <v>0</v>
      </c>
      <c r="N43" s="83" t="str">
        <f t="shared" si="9"/>
        <v/>
      </c>
      <c r="O43" s="83">
        <f t="shared" si="10"/>
        <v>8.2746251970233997E-2</v>
      </c>
      <c r="P43" s="83" t="str">
        <f t="shared" si="11"/>
        <v/>
      </c>
      <c r="Q43" s="83">
        <f t="shared" si="12"/>
        <v>0.11963473826290949</v>
      </c>
      <c r="R43" s="83" t="str">
        <f t="shared" si="13"/>
        <v/>
      </c>
      <c r="S43" s="83">
        <f t="shared" si="14"/>
        <v>9.0903679222481548E-2</v>
      </c>
      <c r="T43" s="83" t="str">
        <f t="shared" si="15"/>
        <v/>
      </c>
      <c r="U43" s="83">
        <f t="shared" si="16"/>
        <v>8.9892297267216925E-2</v>
      </c>
      <c r="V43" s="83" t="str">
        <f t="shared" si="17"/>
        <v/>
      </c>
      <c r="W43" s="83">
        <f t="shared" si="18"/>
        <v>0.11143483764093776</v>
      </c>
      <c r="X43" s="83" t="str">
        <f t="shared" si="19"/>
        <v/>
      </c>
      <c r="Y43" s="83">
        <f t="shared" si="20"/>
        <v>0</v>
      </c>
      <c r="Z43" s="83"/>
      <c r="AA43" s="83"/>
      <c r="AB43" s="83"/>
      <c r="AC43" s="83">
        <f t="shared" si="35"/>
        <v>0.184</v>
      </c>
      <c r="AD43" s="83">
        <f t="shared" si="36"/>
        <v>0.1789</v>
      </c>
      <c r="AE43" s="28">
        <v>0.14000000000000001</v>
      </c>
      <c r="AF43" s="29">
        <v>3.3000000000000002E-2</v>
      </c>
      <c r="AG43" s="45">
        <v>187139</v>
      </c>
      <c r="AH43" s="102">
        <f t="shared" si="21"/>
        <v>-2.9397272920589024E-2</v>
      </c>
      <c r="AI43" s="102" t="str">
        <f t="shared" si="22"/>
        <v/>
      </c>
      <c r="AJ43" s="102">
        <f t="shared" si="23"/>
        <v>8.2746251970233997E-2</v>
      </c>
      <c r="AK43" s="102" t="str">
        <f t="shared" si="24"/>
        <v/>
      </c>
      <c r="AL43" s="102">
        <f t="shared" si="25"/>
        <v>0.11963473826290949</v>
      </c>
      <c r="AM43" s="102" t="str">
        <f t="shared" si="26"/>
        <v/>
      </c>
      <c r="AN43" s="102">
        <f t="shared" si="27"/>
        <v>9.0903679222481548E-2</v>
      </c>
      <c r="AO43" s="102" t="str">
        <f t="shared" si="28"/>
        <v/>
      </c>
      <c r="AP43" s="102">
        <f t="shared" si="29"/>
        <v>8.9892297267216925E-2</v>
      </c>
      <c r="AQ43" s="102" t="str">
        <f t="shared" si="30"/>
        <v/>
      </c>
      <c r="AR43" s="102">
        <f t="shared" si="31"/>
        <v>0.11143483764093776</v>
      </c>
      <c r="AS43" s="102" t="str">
        <f t="shared" si="32"/>
        <v/>
      </c>
      <c r="AT43" s="102">
        <f t="shared" si="33"/>
        <v>0</v>
      </c>
      <c r="AU43" s="46">
        <v>210172</v>
      </c>
      <c r="AV43" s="102">
        <f t="shared" si="34"/>
        <v>7.4229870840126999E-2</v>
      </c>
      <c r="AW43" s="52">
        <f t="shared" si="2"/>
        <v>-23033</v>
      </c>
      <c r="AX43" s="56" t="s">
        <v>25</v>
      </c>
      <c r="AY43" s="99">
        <f t="shared" si="3"/>
        <v>-2.129277702670208E-2</v>
      </c>
      <c r="AZ43" s="99" t="str">
        <f t="shared" si="4"/>
        <v/>
      </c>
      <c r="BA43" s="99">
        <f t="shared" si="5"/>
        <v>-2.129277702670208E-2</v>
      </c>
      <c r="BB43" s="64"/>
      <c r="BC43" s="59"/>
      <c r="BD43" s="65"/>
      <c r="BG43" s="75"/>
    </row>
    <row r="44" spans="1:59">
      <c r="A44" s="13">
        <v>1972</v>
      </c>
      <c r="B44" s="94">
        <f t="shared" si="0"/>
        <v>1171237.2881355928</v>
      </c>
      <c r="C44" s="83">
        <f t="shared" si="6"/>
        <v>8.2746251970233997E-2</v>
      </c>
      <c r="D44" s="28">
        <v>8.1000000000000003E-2</v>
      </c>
      <c r="E44" s="29">
        <v>2.7000000000000003E-2</v>
      </c>
      <c r="F44" s="28">
        <v>4.4999999999999998E-2</v>
      </c>
      <c r="G44" s="28">
        <v>1.1000000000000001E-2</v>
      </c>
      <c r="H44" s="29">
        <v>3.4000000000000002E-2</v>
      </c>
      <c r="I44" s="30">
        <v>1.3000000000000001E-2</v>
      </c>
      <c r="J44" s="30">
        <v>1.1000000000000001E-2</v>
      </c>
      <c r="K44" s="35">
        <f t="shared" si="1"/>
        <v>0.17700000000000005</v>
      </c>
      <c r="L44" s="83">
        <f t="shared" si="7"/>
        <v>2.3121387283236983E-2</v>
      </c>
      <c r="M44" s="97">
        <f t="shared" si="8"/>
        <v>1</v>
      </c>
      <c r="N44" s="83">
        <f t="shared" si="9"/>
        <v>0.11963473826290949</v>
      </c>
      <c r="O44" s="83" t="str">
        <f t="shared" si="10"/>
        <v/>
      </c>
      <c r="P44" s="83">
        <f t="shared" si="11"/>
        <v>9.0903679222481548E-2</v>
      </c>
      <c r="Q44" s="83" t="str">
        <f t="shared" si="12"/>
        <v/>
      </c>
      <c r="R44" s="83">
        <f t="shared" si="13"/>
        <v>8.9892297267216925E-2</v>
      </c>
      <c r="S44" s="83" t="str">
        <f t="shared" si="14"/>
        <v/>
      </c>
      <c r="T44" s="83">
        <f t="shared" si="15"/>
        <v>0.11143483764093776</v>
      </c>
      <c r="U44" s="83" t="str">
        <f t="shared" si="16"/>
        <v/>
      </c>
      <c r="V44" s="83">
        <f t="shared" si="17"/>
        <v>0</v>
      </c>
      <c r="W44" s="83" t="str">
        <f t="shared" si="18"/>
        <v/>
      </c>
      <c r="X44" s="83">
        <f t="shared" si="19"/>
        <v>0.13359481553456365</v>
      </c>
      <c r="Y44" s="83" t="str">
        <f t="shared" si="20"/>
        <v/>
      </c>
      <c r="Z44" s="83"/>
      <c r="AA44" s="83"/>
      <c r="AB44" s="83"/>
      <c r="AC44" s="83">
        <f t="shared" si="35"/>
        <v>0.18260000000000001</v>
      </c>
      <c r="AD44" s="83">
        <f t="shared" si="36"/>
        <v>0.17909999999999998</v>
      </c>
      <c r="AE44" s="28">
        <v>0.14199999999999999</v>
      </c>
      <c r="AF44" s="29">
        <v>3.4000000000000002E-2</v>
      </c>
      <c r="AG44" s="45">
        <v>207309</v>
      </c>
      <c r="AH44" s="102">
        <f t="shared" si="21"/>
        <v>0.10778084739151117</v>
      </c>
      <c r="AI44" s="102">
        <f t="shared" si="22"/>
        <v>0.11963473826290949</v>
      </c>
      <c r="AJ44" s="102" t="str">
        <f t="shared" si="23"/>
        <v/>
      </c>
      <c r="AK44" s="102">
        <f t="shared" si="24"/>
        <v>9.0903679222481548E-2</v>
      </c>
      <c r="AL44" s="102" t="str">
        <f t="shared" si="25"/>
        <v/>
      </c>
      <c r="AM44" s="102">
        <f t="shared" si="26"/>
        <v>8.9892297267216925E-2</v>
      </c>
      <c r="AN44" s="102" t="str">
        <f t="shared" si="27"/>
        <v/>
      </c>
      <c r="AO44" s="102">
        <f t="shared" si="28"/>
        <v>0.11143483764093776</v>
      </c>
      <c r="AP44" s="102" t="str">
        <f t="shared" si="29"/>
        <v/>
      </c>
      <c r="AQ44" s="102">
        <f t="shared" si="30"/>
        <v>0</v>
      </c>
      <c r="AR44" s="102" t="str">
        <f t="shared" si="31"/>
        <v/>
      </c>
      <c r="AS44" s="102">
        <f t="shared" si="32"/>
        <v>0.13359481553456365</v>
      </c>
      <c r="AT44" s="102" t="str">
        <f t="shared" si="33"/>
        <v/>
      </c>
      <c r="AU44" s="46">
        <v>230681</v>
      </c>
      <c r="AV44" s="102">
        <f t="shared" si="34"/>
        <v>9.7581980473136376E-2</v>
      </c>
      <c r="AW44" s="52">
        <f t="shared" si="2"/>
        <v>-23372</v>
      </c>
      <c r="AX44" s="56" t="s">
        <v>25</v>
      </c>
      <c r="AY44" s="99">
        <f t="shared" si="3"/>
        <v>-1.9954965775726096E-2</v>
      </c>
      <c r="AZ44" s="99" t="str">
        <f t="shared" si="4"/>
        <v/>
      </c>
      <c r="BA44" s="99">
        <f t="shared" si="5"/>
        <v>-1.9954965775726096E-2</v>
      </c>
      <c r="BB44" s="64"/>
      <c r="BC44" s="59"/>
      <c r="BD44" s="65"/>
      <c r="BG44" s="75"/>
    </row>
    <row r="45" spans="1:59">
      <c r="A45" s="13">
        <v>1973</v>
      </c>
      <c r="B45" s="94">
        <f t="shared" si="0"/>
        <v>1311357.9545454544</v>
      </c>
      <c r="C45" s="83">
        <f t="shared" si="6"/>
        <v>0.11963473826290949</v>
      </c>
      <c r="D45" s="28">
        <v>7.9000000000000001E-2</v>
      </c>
      <c r="E45" s="29">
        <v>2.7999999999999997E-2</v>
      </c>
      <c r="F45" s="28">
        <v>4.8000000000000001E-2</v>
      </c>
      <c r="G45" s="28">
        <v>1.3000000000000001E-2</v>
      </c>
      <c r="H45" s="29">
        <v>3.5000000000000003E-2</v>
      </c>
      <c r="I45" s="30">
        <v>1.2E-2</v>
      </c>
      <c r="J45" s="30">
        <v>9.0000000000000011E-3</v>
      </c>
      <c r="K45" s="35">
        <f t="shared" si="1"/>
        <v>0.17600000000000002</v>
      </c>
      <c r="L45" s="83">
        <f t="shared" si="7"/>
        <v>-5.6497175141244638E-3</v>
      </c>
      <c r="M45" s="97">
        <f t="shared" si="8"/>
        <v>0</v>
      </c>
      <c r="N45" s="83" t="str">
        <f t="shared" si="9"/>
        <v/>
      </c>
      <c r="O45" s="83">
        <f t="shared" si="10"/>
        <v>9.0903679222481548E-2</v>
      </c>
      <c r="P45" s="83" t="str">
        <f t="shared" si="11"/>
        <v/>
      </c>
      <c r="Q45" s="83">
        <f t="shared" si="12"/>
        <v>8.9892297267216925E-2</v>
      </c>
      <c r="R45" s="83" t="str">
        <f t="shared" si="13"/>
        <v/>
      </c>
      <c r="S45" s="83">
        <f t="shared" si="14"/>
        <v>0.11143483764093776</v>
      </c>
      <c r="T45" s="83" t="str">
        <f t="shared" si="15"/>
        <v/>
      </c>
      <c r="U45" s="83">
        <f t="shared" si="16"/>
        <v>0</v>
      </c>
      <c r="V45" s="83" t="str">
        <f t="shared" si="17"/>
        <v/>
      </c>
      <c r="W45" s="83">
        <f t="shared" si="18"/>
        <v>0.13359481553456365</v>
      </c>
      <c r="X45" s="83" t="str">
        <f t="shared" si="19"/>
        <v/>
      </c>
      <c r="Y45" s="83">
        <f t="shared" si="20"/>
        <v>0.12375442612899712</v>
      </c>
      <c r="Z45" s="83"/>
      <c r="AA45" s="83"/>
      <c r="AB45" s="83"/>
      <c r="AC45" s="83">
        <f t="shared" si="35"/>
        <v>0.18260000000000004</v>
      </c>
      <c r="AD45" s="83">
        <f t="shared" si="36"/>
        <v>0.17899999999999999</v>
      </c>
      <c r="AE45" s="28">
        <v>0.14099999999999999</v>
      </c>
      <c r="AF45" s="29">
        <v>3.5000000000000003E-2</v>
      </c>
      <c r="AG45" s="45">
        <v>230799</v>
      </c>
      <c r="AH45" s="102">
        <f t="shared" si="21"/>
        <v>0.11330911827272327</v>
      </c>
      <c r="AI45" s="102">
        <f t="shared" si="22"/>
        <v>9.0903679222481548E-2</v>
      </c>
      <c r="AJ45" s="102" t="str">
        <f t="shared" si="23"/>
        <v/>
      </c>
      <c r="AK45" s="102">
        <f t="shared" si="24"/>
        <v>8.9892297267216925E-2</v>
      </c>
      <c r="AL45" s="102" t="str">
        <f t="shared" si="25"/>
        <v/>
      </c>
      <c r="AM45" s="102">
        <f t="shared" si="26"/>
        <v>0.11143483764093776</v>
      </c>
      <c r="AN45" s="102" t="str">
        <f t="shared" si="27"/>
        <v/>
      </c>
      <c r="AO45" s="102">
        <f t="shared" si="28"/>
        <v>0</v>
      </c>
      <c r="AP45" s="102" t="str">
        <f t="shared" si="29"/>
        <v/>
      </c>
      <c r="AQ45" s="102">
        <f t="shared" si="30"/>
        <v>0.13359481553456365</v>
      </c>
      <c r="AR45" s="102" t="str">
        <f t="shared" si="31"/>
        <v/>
      </c>
      <c r="AS45" s="102">
        <f t="shared" si="32"/>
        <v>0.12375442612899712</v>
      </c>
      <c r="AT45" s="102" t="str">
        <f t="shared" si="33"/>
        <v/>
      </c>
      <c r="AU45" s="46">
        <v>245707</v>
      </c>
      <c r="AV45" s="102">
        <f t="shared" si="34"/>
        <v>6.5137570931286026E-2</v>
      </c>
      <c r="AW45" s="52">
        <f t="shared" si="2"/>
        <v>-14908</v>
      </c>
      <c r="AX45" s="56" t="s">
        <v>25</v>
      </c>
      <c r="AY45" s="99">
        <f t="shared" si="3"/>
        <v>-1.1368368147175683E-2</v>
      </c>
      <c r="AZ45" s="99" t="str">
        <f t="shared" si="4"/>
        <v/>
      </c>
      <c r="BA45" s="99">
        <f t="shared" si="5"/>
        <v>-1.1368368147175683E-2</v>
      </c>
      <c r="BB45" s="64"/>
      <c r="BC45" s="59"/>
      <c r="BD45" s="65"/>
      <c r="BG45" s="75"/>
    </row>
    <row r="46" spans="1:59">
      <c r="A46" s="13">
        <v>1974</v>
      </c>
      <c r="B46" s="94">
        <f t="shared" si="0"/>
        <v>1430565.217391304</v>
      </c>
      <c r="C46" s="83">
        <f t="shared" si="6"/>
        <v>9.0903679222481548E-2</v>
      </c>
      <c r="D46" s="28">
        <v>8.3000000000000004E-2</v>
      </c>
      <c r="E46" s="29">
        <v>2.7000000000000003E-2</v>
      </c>
      <c r="F46" s="28">
        <v>5.2000000000000005E-2</v>
      </c>
      <c r="G46" s="28">
        <v>1.4999999999999999E-2</v>
      </c>
      <c r="H46" s="29">
        <v>3.7000000000000005E-2</v>
      </c>
      <c r="I46" s="30">
        <v>1.2E-2</v>
      </c>
      <c r="J46" s="30">
        <v>0.01</v>
      </c>
      <c r="K46" s="35">
        <f t="shared" si="1"/>
        <v>0.18400000000000005</v>
      </c>
      <c r="L46" s="83">
        <f t="shared" si="7"/>
        <v>4.5454545454545636E-2</v>
      </c>
      <c r="M46" s="97">
        <f t="shared" si="8"/>
        <v>1</v>
      </c>
      <c r="N46" s="83">
        <f t="shared" si="9"/>
        <v>8.9892297267216925E-2</v>
      </c>
      <c r="O46" s="83" t="str">
        <f t="shared" si="10"/>
        <v/>
      </c>
      <c r="P46" s="83">
        <f t="shared" si="11"/>
        <v>0.11143483764093776</v>
      </c>
      <c r="Q46" s="83" t="str">
        <f t="shared" si="12"/>
        <v/>
      </c>
      <c r="R46" s="83">
        <f t="shared" si="13"/>
        <v>0</v>
      </c>
      <c r="S46" s="83" t="str">
        <f t="shared" si="14"/>
        <v/>
      </c>
      <c r="T46" s="83">
        <f t="shared" si="15"/>
        <v>0.13359481553456365</v>
      </c>
      <c r="U46" s="83" t="str">
        <f t="shared" si="16"/>
        <v/>
      </c>
      <c r="V46" s="83">
        <f t="shared" si="17"/>
        <v>0.12375442612899712</v>
      </c>
      <c r="W46" s="83" t="str">
        <f t="shared" si="18"/>
        <v/>
      </c>
      <c r="X46" s="83">
        <f t="shared" si="19"/>
        <v>0.13445671489324407</v>
      </c>
      <c r="Y46" s="83" t="str">
        <f t="shared" si="20"/>
        <v/>
      </c>
      <c r="Z46" s="83">
        <f>AVERAGE(K41:K46)</f>
        <v>0.18283333333333338</v>
      </c>
      <c r="AA46" s="83"/>
      <c r="AB46" s="83"/>
      <c r="AC46" s="83">
        <f t="shared" si="35"/>
        <v>0.18000000000000002</v>
      </c>
      <c r="AD46" s="83">
        <f t="shared" si="36"/>
        <v>0.1799</v>
      </c>
      <c r="AE46" s="28">
        <v>0.14499999999999999</v>
      </c>
      <c r="AF46" s="29">
        <v>3.7000000000000005E-2</v>
      </c>
      <c r="AG46" s="45">
        <v>263224</v>
      </c>
      <c r="AH46" s="102">
        <f t="shared" si="21"/>
        <v>0.14049021009623086</v>
      </c>
      <c r="AI46" s="102">
        <f t="shared" si="22"/>
        <v>8.9892297267216925E-2</v>
      </c>
      <c r="AJ46" s="102" t="str">
        <f t="shared" si="23"/>
        <v/>
      </c>
      <c r="AK46" s="102">
        <f t="shared" si="24"/>
        <v>0.11143483764093776</v>
      </c>
      <c r="AL46" s="102" t="str">
        <f t="shared" si="25"/>
        <v/>
      </c>
      <c r="AM46" s="102">
        <f t="shared" si="26"/>
        <v>0</v>
      </c>
      <c r="AN46" s="102" t="str">
        <f t="shared" si="27"/>
        <v/>
      </c>
      <c r="AO46" s="102">
        <f t="shared" si="28"/>
        <v>0.13359481553456365</v>
      </c>
      <c r="AP46" s="102" t="str">
        <f t="shared" si="29"/>
        <v/>
      </c>
      <c r="AQ46" s="102">
        <f t="shared" si="30"/>
        <v>0.12375442612899712</v>
      </c>
      <c r="AR46" s="102" t="str">
        <f t="shared" si="31"/>
        <v/>
      </c>
      <c r="AS46" s="102">
        <f t="shared" si="32"/>
        <v>0.13445671489324407</v>
      </c>
      <c r="AT46" s="102" t="str">
        <f t="shared" si="33"/>
        <v/>
      </c>
      <c r="AU46" s="46">
        <v>269359</v>
      </c>
      <c r="AV46" s="102">
        <f t="shared" si="34"/>
        <v>9.6260993785280746E-2</v>
      </c>
      <c r="AW46" s="52">
        <f t="shared" si="2"/>
        <v>-6135</v>
      </c>
      <c r="AX46" s="56" t="s">
        <v>25</v>
      </c>
      <c r="AY46" s="99">
        <f t="shared" si="3"/>
        <v>-4.2885147251010558E-3</v>
      </c>
      <c r="AZ46" s="99" t="str">
        <f t="shared" si="4"/>
        <v/>
      </c>
      <c r="BA46" s="99">
        <f t="shared" si="5"/>
        <v>-4.2885147251010558E-3</v>
      </c>
      <c r="BB46" s="64"/>
      <c r="BC46" s="59"/>
      <c r="BD46" s="65"/>
      <c r="BE46" s="73"/>
      <c r="BG46" s="75"/>
    </row>
    <row r="47" spans="1:59">
      <c r="A47" s="13">
        <v>1975</v>
      </c>
      <c r="B47" s="94">
        <f t="shared" si="0"/>
        <v>1559162.011173184</v>
      </c>
      <c r="C47" s="83">
        <f t="shared" si="6"/>
        <v>8.9892297267216925E-2</v>
      </c>
      <c r="D47" s="28">
        <v>7.8E-2</v>
      </c>
      <c r="E47" s="29">
        <v>2.6000000000000002E-2</v>
      </c>
      <c r="F47" s="28">
        <v>5.4000000000000006E-2</v>
      </c>
      <c r="G47" s="28">
        <v>1.3999999999999999E-2</v>
      </c>
      <c r="H47" s="29">
        <v>0.04</v>
      </c>
      <c r="I47" s="30">
        <v>1.1000000000000001E-2</v>
      </c>
      <c r="J47" s="30">
        <v>0.01</v>
      </c>
      <c r="K47" s="35">
        <f t="shared" si="1"/>
        <v>0.17900000000000005</v>
      </c>
      <c r="L47" s="83">
        <f t="shared" si="7"/>
        <v>-2.7173913043478271E-2</v>
      </c>
      <c r="M47" s="97">
        <f t="shared" si="8"/>
        <v>0</v>
      </c>
      <c r="N47" s="83" t="str">
        <f t="shared" si="9"/>
        <v/>
      </c>
      <c r="O47" s="83">
        <f t="shared" si="10"/>
        <v>0.11143483764093776</v>
      </c>
      <c r="P47" s="83" t="str">
        <f t="shared" si="11"/>
        <v/>
      </c>
      <c r="Q47" s="83">
        <f t="shared" si="12"/>
        <v>0</v>
      </c>
      <c r="R47" s="83" t="str">
        <f t="shared" si="13"/>
        <v/>
      </c>
      <c r="S47" s="83">
        <f t="shared" si="14"/>
        <v>0.13359481553456365</v>
      </c>
      <c r="T47" s="83" t="str">
        <f t="shared" si="15"/>
        <v/>
      </c>
      <c r="U47" s="83">
        <f t="shared" si="16"/>
        <v>0.12375442612899712</v>
      </c>
      <c r="V47" s="83" t="str">
        <f t="shared" si="17"/>
        <v/>
      </c>
      <c r="W47" s="83">
        <f t="shared" si="18"/>
        <v>0.13445671489324407</v>
      </c>
      <c r="X47" s="83" t="str">
        <f t="shared" si="19"/>
        <v/>
      </c>
      <c r="Y47" s="83">
        <f t="shared" si="20"/>
        <v>8.1082412722279562E-2</v>
      </c>
      <c r="Z47" s="83"/>
      <c r="AA47" s="83"/>
      <c r="AB47" s="83"/>
      <c r="AC47" s="83">
        <f t="shared" si="35"/>
        <v>0.17780000000000004</v>
      </c>
      <c r="AD47" s="83">
        <f t="shared" si="36"/>
        <v>0.18090000000000001</v>
      </c>
      <c r="AE47" s="28">
        <v>0.13900000000000001</v>
      </c>
      <c r="AF47" s="29">
        <v>0.04</v>
      </c>
      <c r="AG47" s="45">
        <v>279090</v>
      </c>
      <c r="AH47" s="102">
        <f t="shared" si="21"/>
        <v>6.0275658754520789E-2</v>
      </c>
      <c r="AI47" s="102">
        <f t="shared" si="22"/>
        <v>0.11143483764093776</v>
      </c>
      <c r="AJ47" s="102" t="str">
        <f t="shared" si="23"/>
        <v/>
      </c>
      <c r="AK47" s="102">
        <f t="shared" si="24"/>
        <v>0</v>
      </c>
      <c r="AL47" s="102" t="str">
        <f t="shared" si="25"/>
        <v/>
      </c>
      <c r="AM47" s="102">
        <f t="shared" si="26"/>
        <v>0.13359481553456365</v>
      </c>
      <c r="AN47" s="102" t="str">
        <f t="shared" si="27"/>
        <v/>
      </c>
      <c r="AO47" s="102">
        <f t="shared" si="28"/>
        <v>0.12375442612899712</v>
      </c>
      <c r="AP47" s="102" t="str">
        <f t="shared" si="29"/>
        <v/>
      </c>
      <c r="AQ47" s="102">
        <f t="shared" si="30"/>
        <v>0.13445671489324407</v>
      </c>
      <c r="AR47" s="102" t="str">
        <f t="shared" si="31"/>
        <v/>
      </c>
      <c r="AS47" s="102">
        <f t="shared" si="32"/>
        <v>8.1082412722279562E-2</v>
      </c>
      <c r="AT47" s="102" t="str">
        <f t="shared" si="33"/>
        <v/>
      </c>
      <c r="AU47" s="46">
        <v>332332</v>
      </c>
      <c r="AV47" s="102">
        <f t="shared" si="34"/>
        <v>0.23378836422766636</v>
      </c>
      <c r="AW47" s="52">
        <f t="shared" si="2"/>
        <v>-53242</v>
      </c>
      <c r="AX47" s="56" t="s">
        <v>25</v>
      </c>
      <c r="AY47" s="99">
        <f t="shared" si="3"/>
        <v>-3.4147830448959124E-2</v>
      </c>
      <c r="AZ47" s="99" t="str">
        <f t="shared" si="4"/>
        <v/>
      </c>
      <c r="BA47" s="99">
        <f t="shared" si="5"/>
        <v>-3.4147830448959124E-2</v>
      </c>
      <c r="BB47" s="64"/>
      <c r="BC47" s="59"/>
      <c r="BD47" s="65"/>
      <c r="BE47" s="73"/>
      <c r="BG47" s="75"/>
    </row>
    <row r="48" spans="1:59">
      <c r="A48" s="13">
        <v>1976</v>
      </c>
      <c r="B48" s="94">
        <f t="shared" si="0"/>
        <v>1732906.9767441857</v>
      </c>
      <c r="C48" s="83">
        <f t="shared" si="6"/>
        <v>0.11143483764093776</v>
      </c>
      <c r="D48" s="28">
        <v>7.5999999999999998E-2</v>
      </c>
      <c r="E48" s="29">
        <v>2.4E-2</v>
      </c>
      <c r="F48" s="28">
        <v>5.2000000000000005E-2</v>
      </c>
      <c r="G48" s="28">
        <v>1.3999999999999999E-2</v>
      </c>
      <c r="H48" s="29">
        <v>3.7999999999999999E-2</v>
      </c>
      <c r="I48" s="30">
        <v>0.01</v>
      </c>
      <c r="J48" s="30">
        <v>0.01</v>
      </c>
      <c r="K48" s="35">
        <f t="shared" si="1"/>
        <v>0.17200000000000004</v>
      </c>
      <c r="L48" s="83">
        <f t="shared" si="7"/>
        <v>-3.9106145251396662E-2</v>
      </c>
      <c r="M48" s="97">
        <f t="shared" si="8"/>
        <v>0</v>
      </c>
      <c r="N48" s="83" t="str">
        <f t="shared" si="9"/>
        <v/>
      </c>
      <c r="O48" s="83">
        <f t="shared" si="10"/>
        <v>0</v>
      </c>
      <c r="P48" s="83" t="str">
        <f t="shared" si="11"/>
        <v/>
      </c>
      <c r="Q48" s="83">
        <f t="shared" si="12"/>
        <v>0.13359481553456365</v>
      </c>
      <c r="R48" s="83" t="str">
        <f t="shared" si="13"/>
        <v/>
      </c>
      <c r="S48" s="83">
        <f t="shared" si="14"/>
        <v>0.12375442612899712</v>
      </c>
      <c r="T48" s="83" t="str">
        <f t="shared" si="15"/>
        <v/>
      </c>
      <c r="U48" s="83">
        <f t="shared" si="16"/>
        <v>0.13445671489324407</v>
      </c>
      <c r="V48" s="83" t="str">
        <f t="shared" si="17"/>
        <v/>
      </c>
      <c r="W48" s="83">
        <f t="shared" si="18"/>
        <v>8.1082412722279562E-2</v>
      </c>
      <c r="X48" s="83" t="str">
        <f t="shared" si="19"/>
        <v/>
      </c>
      <c r="Y48" s="83">
        <f t="shared" si="20"/>
        <v>0.12931908170684858</v>
      </c>
      <c r="Z48" s="83"/>
      <c r="AA48" s="83"/>
      <c r="AB48" s="83"/>
      <c r="AC48" s="83">
        <f t="shared" si="35"/>
        <v>0.17760000000000004</v>
      </c>
      <c r="AD48" s="83">
        <f t="shared" si="36"/>
        <v>0.18079999999999999</v>
      </c>
      <c r="AE48" s="28">
        <v>0.13300000000000001</v>
      </c>
      <c r="AF48" s="29">
        <v>3.7999999999999999E-2</v>
      </c>
      <c r="AG48" s="45">
        <v>298060</v>
      </c>
      <c r="AH48" s="102">
        <f t="shared" si="21"/>
        <v>6.7970905442688689E-2</v>
      </c>
      <c r="AI48" s="102">
        <f t="shared" si="22"/>
        <v>0</v>
      </c>
      <c r="AJ48" s="102" t="str">
        <f t="shared" si="23"/>
        <v/>
      </c>
      <c r="AK48" s="102">
        <f t="shared" si="24"/>
        <v>0.13359481553456365</v>
      </c>
      <c r="AL48" s="102" t="str">
        <f t="shared" si="25"/>
        <v/>
      </c>
      <c r="AM48" s="102">
        <f t="shared" si="26"/>
        <v>0.12375442612899712</v>
      </c>
      <c r="AN48" s="102" t="str">
        <f t="shared" si="27"/>
        <v/>
      </c>
      <c r="AO48" s="102">
        <f t="shared" si="28"/>
        <v>0.13445671489324407</v>
      </c>
      <c r="AP48" s="102" t="str">
        <f t="shared" si="29"/>
        <v/>
      </c>
      <c r="AQ48" s="102">
        <f t="shared" si="30"/>
        <v>8.1082412722279562E-2</v>
      </c>
      <c r="AR48" s="102" t="str">
        <f t="shared" si="31"/>
        <v/>
      </c>
      <c r="AS48" s="102">
        <f t="shared" si="32"/>
        <v>0.12931908170684858</v>
      </c>
      <c r="AT48" s="102" t="str">
        <f t="shared" si="33"/>
        <v/>
      </c>
      <c r="AU48" s="46">
        <v>371792</v>
      </c>
      <c r="AV48" s="102">
        <f t="shared" si="34"/>
        <v>0.11873668500174528</v>
      </c>
      <c r="AW48" s="52">
        <f t="shared" si="2"/>
        <v>-73732</v>
      </c>
      <c r="AX48" s="56" t="s">
        <v>25</v>
      </c>
      <c r="AY48" s="99">
        <f t="shared" si="3"/>
        <v>-4.2548158088975385E-2</v>
      </c>
      <c r="AZ48" s="99" t="str">
        <f t="shared" si="4"/>
        <v/>
      </c>
      <c r="BA48" s="99">
        <f t="shared" si="5"/>
        <v>-4.2548158088975385E-2</v>
      </c>
      <c r="BB48" s="64"/>
      <c r="BC48" s="59"/>
      <c r="BD48" s="65"/>
      <c r="BG48" s="75"/>
    </row>
    <row r="49" spans="1:59">
      <c r="A49" s="49" t="s">
        <v>9</v>
      </c>
      <c r="B49" s="95">
        <f t="shared" si="0"/>
        <v>461545.45454545447</v>
      </c>
      <c r="C49" s="83"/>
      <c r="D49" s="28">
        <v>8.4000000000000005E-2</v>
      </c>
      <c r="E49" s="29">
        <v>1.8000000000000002E-2</v>
      </c>
      <c r="F49" s="28">
        <v>5.5E-2</v>
      </c>
      <c r="G49" s="28">
        <v>1.6E-2</v>
      </c>
      <c r="H49" s="29">
        <v>3.9E-2</v>
      </c>
      <c r="I49" s="30">
        <v>0.01</v>
      </c>
      <c r="J49" s="30">
        <v>9.0000000000000011E-3</v>
      </c>
      <c r="K49" s="35">
        <f t="shared" si="1"/>
        <v>0.17600000000000002</v>
      </c>
      <c r="L49" s="83">
        <f t="shared" si="7"/>
        <v>2.3255813953488191E-2</v>
      </c>
      <c r="M49" s="97">
        <f t="shared" si="8"/>
        <v>1</v>
      </c>
      <c r="N49" s="83">
        <f t="shared" si="9"/>
        <v>0.13359481553456365</v>
      </c>
      <c r="O49" s="83" t="str">
        <f t="shared" si="10"/>
        <v/>
      </c>
      <c r="P49" s="83">
        <f t="shared" si="11"/>
        <v>0.12375442612899712</v>
      </c>
      <c r="Q49" s="83" t="str">
        <f t="shared" si="12"/>
        <v/>
      </c>
      <c r="R49" s="83">
        <f t="shared" si="13"/>
        <v>0.13445671489324407</v>
      </c>
      <c r="S49" s="83" t="str">
        <f t="shared" si="14"/>
        <v/>
      </c>
      <c r="T49" s="83">
        <f t="shared" si="15"/>
        <v>8.1082412722279562E-2</v>
      </c>
      <c r="U49" s="83" t="str">
        <f t="shared" si="16"/>
        <v/>
      </c>
      <c r="V49" s="83">
        <f t="shared" si="17"/>
        <v>0.12931908170684858</v>
      </c>
      <c r="W49" s="83" t="str">
        <f t="shared" si="18"/>
        <v/>
      </c>
      <c r="X49" s="83">
        <f t="shared" si="19"/>
        <v>5.7846661977789537E-2</v>
      </c>
      <c r="Y49" s="83" t="str">
        <f t="shared" si="20"/>
        <v/>
      </c>
      <c r="Z49" s="83">
        <f>AVERAGE(K47:K49)</f>
        <v>0.17566666666666672</v>
      </c>
      <c r="AA49" s="83"/>
      <c r="AB49" s="83"/>
      <c r="AC49" s="83">
        <f t="shared" si="35"/>
        <v>0.17740000000000006</v>
      </c>
      <c r="AD49" s="83">
        <f t="shared" si="36"/>
        <v>0.18</v>
      </c>
      <c r="AE49" s="28">
        <v>0.13800000000000001</v>
      </c>
      <c r="AF49" s="29">
        <v>3.9E-2</v>
      </c>
      <c r="AG49" s="45">
        <v>81232</v>
      </c>
      <c r="AH49" s="102">
        <f t="shared" si="21"/>
        <v>-0.72746426893913974</v>
      </c>
      <c r="AI49" s="102" t="str">
        <f t="shared" si="22"/>
        <v/>
      </c>
      <c r="AJ49" s="102">
        <f t="shared" si="23"/>
        <v>0.13359481553456365</v>
      </c>
      <c r="AK49" s="102" t="str">
        <f t="shared" si="24"/>
        <v/>
      </c>
      <c r="AL49" s="102">
        <f t="shared" si="25"/>
        <v>0.12375442612899712</v>
      </c>
      <c r="AM49" s="102" t="str">
        <f t="shared" si="26"/>
        <v/>
      </c>
      <c r="AN49" s="102">
        <f t="shared" si="27"/>
        <v>0.13445671489324407</v>
      </c>
      <c r="AO49" s="102" t="str">
        <f t="shared" si="28"/>
        <v/>
      </c>
      <c r="AP49" s="102">
        <f t="shared" si="29"/>
        <v>8.1082412722279562E-2</v>
      </c>
      <c r="AQ49" s="102" t="str">
        <f t="shared" si="30"/>
        <v/>
      </c>
      <c r="AR49" s="102">
        <f t="shared" si="31"/>
        <v>0.12931908170684858</v>
      </c>
      <c r="AS49" s="102" t="str">
        <f t="shared" si="32"/>
        <v/>
      </c>
      <c r="AT49" s="102">
        <f t="shared" si="33"/>
        <v>5.7846661977789537E-2</v>
      </c>
      <c r="AU49" s="46">
        <v>95975</v>
      </c>
      <c r="AV49" s="102">
        <f t="shared" si="34"/>
        <v>-0.74185835090588292</v>
      </c>
      <c r="AW49" s="52">
        <f t="shared" si="2"/>
        <v>-14743</v>
      </c>
      <c r="AX49" s="56" t="s">
        <v>25</v>
      </c>
      <c r="AY49" s="99">
        <f t="shared" si="3"/>
        <v>-3.1942682686625964E-2</v>
      </c>
      <c r="AZ49" s="99" t="str">
        <f t="shared" si="4"/>
        <v/>
      </c>
      <c r="BA49" s="99">
        <f t="shared" si="5"/>
        <v>-3.1942682686625964E-2</v>
      </c>
      <c r="BB49" s="68">
        <f>SUM(AG41:AG49)</f>
        <v>1926542</v>
      </c>
      <c r="BC49" s="69">
        <f t="shared" ref="BC49" si="37">SUM(AU41:AU49)</f>
        <v>2135307</v>
      </c>
      <c r="BD49" s="67">
        <f>SUM(AW41:AW49)</f>
        <v>-208765</v>
      </c>
      <c r="BG49" s="35">
        <f>BD49/BB49</f>
        <v>-0.108362548026464</v>
      </c>
    </row>
    <row r="50" spans="1:59">
      <c r="A50" s="13">
        <v>1977</v>
      </c>
      <c r="B50" s="95">
        <f t="shared" si="0"/>
        <v>1964414.3646408836</v>
      </c>
      <c r="C50" s="83">
        <f>B50/B48-1</f>
        <v>0.13359481553456365</v>
      </c>
      <c r="D50" s="28">
        <v>0.08</v>
      </c>
      <c r="E50" s="29">
        <v>2.7999999999999997E-2</v>
      </c>
      <c r="F50" s="28">
        <v>5.4000000000000006E-2</v>
      </c>
      <c r="G50" s="28">
        <v>1.4999999999999999E-2</v>
      </c>
      <c r="H50" s="29">
        <v>3.9E-2</v>
      </c>
      <c r="I50" s="30">
        <v>9.0000000000000011E-3</v>
      </c>
      <c r="J50" s="30">
        <v>0.01</v>
      </c>
      <c r="K50" s="35">
        <f t="shared" si="1"/>
        <v>0.18100000000000002</v>
      </c>
      <c r="L50" s="83">
        <f t="shared" si="7"/>
        <v>2.8409090909090828E-2</v>
      </c>
      <c r="M50" s="97">
        <f t="shared" si="8"/>
        <v>1</v>
      </c>
      <c r="N50" s="83">
        <f t="shared" si="9"/>
        <v>0.12375442612899712</v>
      </c>
      <c r="O50" s="83" t="str">
        <f t="shared" si="10"/>
        <v/>
      </c>
      <c r="P50" s="83">
        <f t="shared" si="11"/>
        <v>0.13445671489324407</v>
      </c>
      <c r="Q50" s="83" t="str">
        <f t="shared" si="12"/>
        <v/>
      </c>
      <c r="R50" s="83">
        <f t="shared" si="13"/>
        <v>8.1082412722279562E-2</v>
      </c>
      <c r="S50" s="83" t="str">
        <f t="shared" si="14"/>
        <v/>
      </c>
      <c r="T50" s="83">
        <f t="shared" si="15"/>
        <v>0.12931908170684858</v>
      </c>
      <c r="U50" s="83" t="str">
        <f t="shared" si="16"/>
        <v/>
      </c>
      <c r="V50" s="83">
        <f t="shared" si="17"/>
        <v>5.7846661977789537E-2</v>
      </c>
      <c r="W50" s="83" t="str">
        <f t="shared" si="18"/>
        <v/>
      </c>
      <c r="X50" s="83">
        <f t="shared" si="19"/>
        <v>6.1033669244156652E-2</v>
      </c>
      <c r="Y50" s="83" t="str">
        <f t="shared" si="20"/>
        <v/>
      </c>
      <c r="Z50" s="83"/>
      <c r="AA50" s="83"/>
      <c r="AB50" s="83"/>
      <c r="AC50" s="83">
        <f t="shared" si="35"/>
        <v>0.17840000000000006</v>
      </c>
      <c r="AD50" s="83">
        <f t="shared" si="36"/>
        <v>0.18050000000000005</v>
      </c>
      <c r="AE50" s="28">
        <v>0.14099999999999999</v>
      </c>
      <c r="AF50" s="29">
        <v>3.9E-2</v>
      </c>
      <c r="AG50" s="45">
        <v>355559</v>
      </c>
      <c r="AH50" s="102">
        <f t="shared" si="21"/>
        <v>3.3770804609021079</v>
      </c>
      <c r="AI50" s="102">
        <f t="shared" si="22"/>
        <v>0.12375442612899712</v>
      </c>
      <c r="AJ50" s="102" t="str">
        <f t="shared" si="23"/>
        <v/>
      </c>
      <c r="AK50" s="102">
        <f t="shared" si="24"/>
        <v>0.13445671489324407</v>
      </c>
      <c r="AL50" s="102" t="str">
        <f t="shared" si="25"/>
        <v/>
      </c>
      <c r="AM50" s="102">
        <f t="shared" si="26"/>
        <v>8.1082412722279562E-2</v>
      </c>
      <c r="AN50" s="102" t="str">
        <f t="shared" si="27"/>
        <v/>
      </c>
      <c r="AO50" s="102">
        <f t="shared" si="28"/>
        <v>0.12931908170684858</v>
      </c>
      <c r="AP50" s="102" t="str">
        <f t="shared" si="29"/>
        <v/>
      </c>
      <c r="AQ50" s="102">
        <f t="shared" si="30"/>
        <v>5.7846661977789537E-2</v>
      </c>
      <c r="AR50" s="102" t="str">
        <f t="shared" si="31"/>
        <v/>
      </c>
      <c r="AS50" s="102">
        <f t="shared" si="32"/>
        <v>6.1033669244156652E-2</v>
      </c>
      <c r="AT50" s="102" t="str">
        <f t="shared" si="33"/>
        <v/>
      </c>
      <c r="AU50" s="46">
        <v>409218</v>
      </c>
      <c r="AV50" s="102">
        <f t="shared" si="34"/>
        <v>3.2637978640270902</v>
      </c>
      <c r="AW50" s="52">
        <f t="shared" si="2"/>
        <v>-53659</v>
      </c>
      <c r="AX50" s="56" t="s">
        <v>24</v>
      </c>
      <c r="AY50" s="99">
        <f t="shared" si="3"/>
        <v>-2.7315520068399341E-2</v>
      </c>
      <c r="AZ50" s="99">
        <f t="shared" si="4"/>
        <v>-2.7315520068399341E-2</v>
      </c>
      <c r="BA50" s="99" t="str">
        <f t="shared" si="5"/>
        <v/>
      </c>
      <c r="BB50" s="64"/>
      <c r="BC50" s="59"/>
      <c r="BD50" s="65"/>
      <c r="BG50" s="75"/>
    </row>
    <row r="51" spans="1:59">
      <c r="A51" s="13">
        <v>1978</v>
      </c>
      <c r="B51" s="94">
        <f t="shared" si="0"/>
        <v>2207519.3370165746</v>
      </c>
      <c r="C51" s="83">
        <f t="shared" si="6"/>
        <v>0.12375442612899712</v>
      </c>
      <c r="D51" s="28">
        <v>8.199999999999999E-2</v>
      </c>
      <c r="E51" s="29">
        <v>2.7000000000000003E-2</v>
      </c>
      <c r="F51" s="28">
        <v>5.5E-2</v>
      </c>
      <c r="G51" s="28">
        <v>1.6E-2</v>
      </c>
      <c r="H51" s="29">
        <v>3.9E-2</v>
      </c>
      <c r="I51" s="30">
        <v>8.0000000000000002E-3</v>
      </c>
      <c r="J51" s="30">
        <v>9.0000000000000011E-3</v>
      </c>
      <c r="K51" s="35">
        <f t="shared" si="1"/>
        <v>0.18099999999999999</v>
      </c>
      <c r="L51" s="83">
        <f t="shared" si="7"/>
        <v>0</v>
      </c>
      <c r="M51" s="97">
        <f t="shared" si="8"/>
        <v>0</v>
      </c>
      <c r="N51" s="83" t="str">
        <f t="shared" si="9"/>
        <v/>
      </c>
      <c r="O51" s="83">
        <f t="shared" si="10"/>
        <v>0.13445671489324407</v>
      </c>
      <c r="P51" s="83" t="str">
        <f t="shared" si="11"/>
        <v/>
      </c>
      <c r="Q51" s="83">
        <f t="shared" si="12"/>
        <v>8.1082412722279562E-2</v>
      </c>
      <c r="R51" s="83" t="str">
        <f t="shared" si="13"/>
        <v/>
      </c>
      <c r="S51" s="83">
        <f t="shared" si="14"/>
        <v>0.12931908170684858</v>
      </c>
      <c r="T51" s="83" t="str">
        <f t="shared" si="15"/>
        <v/>
      </c>
      <c r="U51" s="83">
        <f t="shared" si="16"/>
        <v>5.7846661977789537E-2</v>
      </c>
      <c r="V51" s="83" t="str">
        <f t="shared" si="17"/>
        <v/>
      </c>
      <c r="W51" s="83">
        <f t="shared" si="18"/>
        <v>6.1033669244156652E-2</v>
      </c>
      <c r="X51" s="83" t="str">
        <f t="shared" si="19"/>
        <v/>
      </c>
      <c r="Y51" s="83">
        <f t="shared" si="20"/>
        <v>0.1160681219395765</v>
      </c>
      <c r="Z51" s="83"/>
      <c r="AA51" s="83"/>
      <c r="AB51" s="83"/>
      <c r="AC51" s="83">
        <f t="shared" si="35"/>
        <v>0.17780000000000004</v>
      </c>
      <c r="AD51" s="83">
        <f t="shared" si="36"/>
        <v>0.17890000000000003</v>
      </c>
      <c r="AE51" s="28">
        <v>0.14199999999999999</v>
      </c>
      <c r="AF51" s="29">
        <v>3.9E-2</v>
      </c>
      <c r="AG51" s="45">
        <v>399561</v>
      </c>
      <c r="AH51" s="102">
        <f t="shared" si="21"/>
        <v>0.1237544261289969</v>
      </c>
      <c r="AI51" s="102">
        <f t="shared" si="22"/>
        <v>0.13445671489324407</v>
      </c>
      <c r="AJ51" s="102" t="str">
        <f t="shared" si="23"/>
        <v/>
      </c>
      <c r="AK51" s="102">
        <f t="shared" si="24"/>
        <v>8.1082412722279562E-2</v>
      </c>
      <c r="AL51" s="102" t="str">
        <f t="shared" si="25"/>
        <v/>
      </c>
      <c r="AM51" s="102">
        <f t="shared" si="26"/>
        <v>0.12931908170684858</v>
      </c>
      <c r="AN51" s="102" t="str">
        <f t="shared" si="27"/>
        <v/>
      </c>
      <c r="AO51" s="102">
        <f t="shared" si="28"/>
        <v>5.7846661977789537E-2</v>
      </c>
      <c r="AP51" s="102" t="str">
        <f t="shared" si="29"/>
        <v/>
      </c>
      <c r="AQ51" s="102">
        <f t="shared" si="30"/>
        <v>6.1033669244156652E-2</v>
      </c>
      <c r="AR51" s="102" t="str">
        <f t="shared" si="31"/>
        <v/>
      </c>
      <c r="AS51" s="102">
        <f t="shared" si="32"/>
        <v>0.1160681219395765</v>
      </c>
      <c r="AT51" s="102" t="str">
        <f t="shared" si="33"/>
        <v/>
      </c>
      <c r="AU51" s="46">
        <v>458746</v>
      </c>
      <c r="AV51" s="102">
        <f t="shared" si="34"/>
        <v>0.12103084419551435</v>
      </c>
      <c r="AW51" s="52">
        <f t="shared" si="2"/>
        <v>-59185</v>
      </c>
      <c r="AX51" s="56" t="s">
        <v>24</v>
      </c>
      <c r="AY51" s="99">
        <f t="shared" si="3"/>
        <v>-2.6810637174298792E-2</v>
      </c>
      <c r="AZ51" s="99">
        <f t="shared" si="4"/>
        <v>-2.6810637174298792E-2</v>
      </c>
      <c r="BA51" s="99" t="str">
        <f t="shared" si="5"/>
        <v/>
      </c>
      <c r="BB51" s="64"/>
      <c r="BC51" s="59"/>
      <c r="BD51" s="65"/>
      <c r="BG51" s="75"/>
    </row>
    <row r="52" spans="1:59">
      <c r="A52" s="13">
        <v>1979</v>
      </c>
      <c r="B52" s="94">
        <f t="shared" si="0"/>
        <v>2504335.1351351351</v>
      </c>
      <c r="C52" s="83">
        <f t="shared" si="6"/>
        <v>0.13445671489324407</v>
      </c>
      <c r="D52" s="28">
        <v>8.6999999999999994E-2</v>
      </c>
      <c r="E52" s="29">
        <v>2.6000000000000002E-2</v>
      </c>
      <c r="F52" s="28">
        <v>5.5999999999999994E-2</v>
      </c>
      <c r="G52" s="28">
        <v>1.6E-2</v>
      </c>
      <c r="H52" s="29">
        <v>3.9E-2</v>
      </c>
      <c r="I52" s="30">
        <v>6.9999999999999993E-3</v>
      </c>
      <c r="J52" s="30">
        <v>9.0000000000000011E-3</v>
      </c>
      <c r="K52" s="35">
        <f t="shared" si="1"/>
        <v>0.185</v>
      </c>
      <c r="L52" s="83">
        <f t="shared" si="7"/>
        <v>2.2099447513812098E-2</v>
      </c>
      <c r="M52" s="97">
        <f t="shared" si="8"/>
        <v>1</v>
      </c>
      <c r="N52" s="83">
        <f t="shared" si="9"/>
        <v>8.1082412722279562E-2</v>
      </c>
      <c r="O52" s="83" t="str">
        <f t="shared" si="10"/>
        <v/>
      </c>
      <c r="P52" s="83">
        <f t="shared" si="11"/>
        <v>0.12931908170684858</v>
      </c>
      <c r="Q52" s="83" t="str">
        <f t="shared" si="12"/>
        <v/>
      </c>
      <c r="R52" s="83">
        <f t="shared" si="13"/>
        <v>5.7846661977789537E-2</v>
      </c>
      <c r="S52" s="83" t="str">
        <f t="shared" si="14"/>
        <v/>
      </c>
      <c r="T52" s="83">
        <f t="shared" si="15"/>
        <v>6.1033669244156652E-2</v>
      </c>
      <c r="U52" s="83" t="str">
        <f t="shared" si="16"/>
        <v/>
      </c>
      <c r="V52" s="83">
        <f t="shared" si="17"/>
        <v>0.1160681219395765</v>
      </c>
      <c r="W52" s="83" t="str">
        <f t="shared" si="18"/>
        <v/>
      </c>
      <c r="X52" s="83">
        <f t="shared" si="19"/>
        <v>7.6681981695002177E-2</v>
      </c>
      <c r="Y52" s="83" t="str">
        <f t="shared" si="20"/>
        <v/>
      </c>
      <c r="Z52" s="83"/>
      <c r="AA52" s="83"/>
      <c r="AB52" s="83"/>
      <c r="AC52" s="83">
        <f t="shared" si="35"/>
        <v>0.17900000000000005</v>
      </c>
      <c r="AD52" s="83">
        <f t="shared" si="36"/>
        <v>0.17840000000000006</v>
      </c>
      <c r="AE52" s="28">
        <v>0.14599999999999999</v>
      </c>
      <c r="AF52" s="29">
        <v>3.9E-2</v>
      </c>
      <c r="AG52" s="45">
        <v>463302</v>
      </c>
      <c r="AH52" s="102">
        <f t="shared" si="21"/>
        <v>0.15952758152071889</v>
      </c>
      <c r="AI52" s="102">
        <f t="shared" si="22"/>
        <v>8.1082412722279562E-2</v>
      </c>
      <c r="AJ52" s="102" t="str">
        <f t="shared" si="23"/>
        <v/>
      </c>
      <c r="AK52" s="102">
        <f t="shared" si="24"/>
        <v>0.12931908170684858</v>
      </c>
      <c r="AL52" s="102" t="str">
        <f t="shared" si="25"/>
        <v/>
      </c>
      <c r="AM52" s="102">
        <f t="shared" si="26"/>
        <v>5.7846661977789537E-2</v>
      </c>
      <c r="AN52" s="102" t="str">
        <f t="shared" si="27"/>
        <v/>
      </c>
      <c r="AO52" s="102">
        <f t="shared" si="28"/>
        <v>6.1033669244156652E-2</v>
      </c>
      <c r="AP52" s="102" t="str">
        <f t="shared" si="29"/>
        <v/>
      </c>
      <c r="AQ52" s="102">
        <f t="shared" si="30"/>
        <v>0.1160681219395765</v>
      </c>
      <c r="AR52" s="102" t="str">
        <f t="shared" si="31"/>
        <v/>
      </c>
      <c r="AS52" s="102">
        <f t="shared" si="32"/>
        <v>7.6681981695002177E-2</v>
      </c>
      <c r="AT52" s="102" t="str">
        <f t="shared" si="33"/>
        <v/>
      </c>
      <c r="AU52" s="46">
        <v>504028</v>
      </c>
      <c r="AV52" s="102">
        <f t="shared" si="34"/>
        <v>9.8708217619336125E-2</v>
      </c>
      <c r="AW52" s="52">
        <f t="shared" si="2"/>
        <v>-40726</v>
      </c>
      <c r="AX52" s="56" t="s">
        <v>24</v>
      </c>
      <c r="AY52" s="99">
        <f t="shared" si="3"/>
        <v>-1.626220046535521E-2</v>
      </c>
      <c r="AZ52" s="99">
        <f t="shared" si="4"/>
        <v>-1.626220046535521E-2</v>
      </c>
      <c r="BA52" s="99" t="str">
        <f t="shared" si="5"/>
        <v/>
      </c>
      <c r="BB52" s="64"/>
      <c r="BC52" s="59"/>
      <c r="BD52" s="65"/>
      <c r="BG52" s="75"/>
    </row>
    <row r="53" spans="1:59">
      <c r="A53" s="13">
        <v>1980</v>
      </c>
      <c r="B53" s="94">
        <f t="shared" si="0"/>
        <v>2707392.6701570679</v>
      </c>
      <c r="C53" s="83">
        <f t="shared" si="6"/>
        <v>8.1082412722279562E-2</v>
      </c>
      <c r="D53" s="28">
        <v>0.09</v>
      </c>
      <c r="E53" s="29">
        <v>2.4E-2</v>
      </c>
      <c r="F53" s="28">
        <v>5.7999999999999996E-2</v>
      </c>
      <c r="G53" s="28">
        <v>1.6E-2</v>
      </c>
      <c r="H53" s="29">
        <v>4.2000000000000003E-2</v>
      </c>
      <c r="I53" s="30">
        <v>9.0000000000000011E-3</v>
      </c>
      <c r="J53" s="30">
        <v>0.01</v>
      </c>
      <c r="K53" s="35">
        <f t="shared" si="1"/>
        <v>0.191</v>
      </c>
      <c r="L53" s="83">
        <f t="shared" si="7"/>
        <v>3.2432432432432545E-2</v>
      </c>
      <c r="M53" s="97">
        <f t="shared" si="8"/>
        <v>1</v>
      </c>
      <c r="N53" s="83">
        <f t="shared" si="9"/>
        <v>0.12931908170684858</v>
      </c>
      <c r="O53" s="83" t="str">
        <f t="shared" si="10"/>
        <v/>
      </c>
      <c r="P53" s="83">
        <f t="shared" si="11"/>
        <v>5.7846661977789537E-2</v>
      </c>
      <c r="Q53" s="83" t="str">
        <f t="shared" si="12"/>
        <v/>
      </c>
      <c r="R53" s="83">
        <f t="shared" si="13"/>
        <v>6.1033669244156652E-2</v>
      </c>
      <c r="S53" s="83" t="str">
        <f t="shared" si="14"/>
        <v/>
      </c>
      <c r="T53" s="83">
        <f t="shared" si="15"/>
        <v>0.1160681219395765</v>
      </c>
      <c r="U53" s="83" t="str">
        <f t="shared" si="16"/>
        <v/>
      </c>
      <c r="V53" s="83">
        <f t="shared" si="17"/>
        <v>7.6681981695002177E-2</v>
      </c>
      <c r="W53" s="83" t="str">
        <f t="shared" si="18"/>
        <v/>
      </c>
      <c r="X53" s="83">
        <f t="shared" si="19"/>
        <v>7.8126733795159664E-2</v>
      </c>
      <c r="Y53" s="83" t="str">
        <f t="shared" si="20"/>
        <v/>
      </c>
      <c r="Z53" s="83">
        <f>AVERAGE(K50:K53)</f>
        <v>0.1845</v>
      </c>
      <c r="AA53" s="83"/>
      <c r="AB53" s="83"/>
      <c r="AC53" s="83">
        <f t="shared" si="35"/>
        <v>0.18280000000000002</v>
      </c>
      <c r="AD53" s="83">
        <f t="shared" si="36"/>
        <v>0.18020000000000005</v>
      </c>
      <c r="AE53" s="28">
        <v>0.14800000000000002</v>
      </c>
      <c r="AF53" s="29">
        <v>4.2000000000000003E-2</v>
      </c>
      <c r="AG53" s="45">
        <v>517112</v>
      </c>
      <c r="AH53" s="102">
        <f t="shared" si="21"/>
        <v>0.11614454502678595</v>
      </c>
      <c r="AI53" s="102">
        <f t="shared" si="22"/>
        <v>0.12931908170684858</v>
      </c>
      <c r="AJ53" s="102" t="str">
        <f t="shared" si="23"/>
        <v/>
      </c>
      <c r="AK53" s="102">
        <f t="shared" si="24"/>
        <v>5.7846661977789537E-2</v>
      </c>
      <c r="AL53" s="102" t="str">
        <f t="shared" si="25"/>
        <v/>
      </c>
      <c r="AM53" s="102">
        <f t="shared" si="26"/>
        <v>6.1033669244156652E-2</v>
      </c>
      <c r="AN53" s="102" t="str">
        <f t="shared" si="27"/>
        <v/>
      </c>
      <c r="AO53" s="102">
        <f t="shared" si="28"/>
        <v>0.1160681219395765</v>
      </c>
      <c r="AP53" s="102" t="str">
        <f t="shared" si="29"/>
        <v/>
      </c>
      <c r="AQ53" s="102">
        <f t="shared" si="30"/>
        <v>7.6681981695002177E-2</v>
      </c>
      <c r="AR53" s="102" t="str">
        <f t="shared" si="31"/>
        <v/>
      </c>
      <c r="AS53" s="102">
        <f t="shared" si="32"/>
        <v>7.8126733795159664E-2</v>
      </c>
      <c r="AT53" s="102" t="str">
        <f t="shared" si="33"/>
        <v/>
      </c>
      <c r="AU53" s="46">
        <v>590941</v>
      </c>
      <c r="AV53" s="102">
        <f t="shared" si="34"/>
        <v>0.17243684874649823</v>
      </c>
      <c r="AW53" s="52">
        <f t="shared" si="2"/>
        <v>-73829</v>
      </c>
      <c r="AX53" s="56" t="s">
        <v>24</v>
      </c>
      <c r="AY53" s="99">
        <f t="shared" si="3"/>
        <v>-2.7269409721685053E-2</v>
      </c>
      <c r="AZ53" s="99">
        <f t="shared" si="4"/>
        <v>-2.7269409721685053E-2</v>
      </c>
      <c r="BA53" s="99" t="str">
        <f t="shared" si="5"/>
        <v/>
      </c>
      <c r="BB53" s="68">
        <f>SUM(AG50:AG53)</f>
        <v>1735534</v>
      </c>
      <c r="BC53" s="69">
        <f t="shared" ref="BC53" si="38">SUM(AU50:AU53)</f>
        <v>1962933</v>
      </c>
      <c r="BD53" s="67">
        <f>SUM(AW50:AW53)</f>
        <v>-227399</v>
      </c>
      <c r="BG53" s="35">
        <f>BD53/BB53</f>
        <v>-0.13102537893236318</v>
      </c>
    </row>
    <row r="54" spans="1:59">
      <c r="A54" s="13">
        <v>1981</v>
      </c>
      <c r="B54" s="94">
        <f t="shared" si="0"/>
        <v>3057510.2040816327</v>
      </c>
      <c r="C54" s="83">
        <f t="shared" si="6"/>
        <v>0.12931908170684858</v>
      </c>
      <c r="D54" s="28">
        <v>9.4E-2</v>
      </c>
      <c r="E54" s="29">
        <v>0.02</v>
      </c>
      <c r="F54" s="28">
        <v>0.06</v>
      </c>
      <c r="G54" s="28">
        <v>1.7000000000000001E-2</v>
      </c>
      <c r="H54" s="29">
        <v>4.2999999999999997E-2</v>
      </c>
      <c r="I54" s="30">
        <v>1.3000000000000001E-2</v>
      </c>
      <c r="J54" s="30">
        <v>9.0000000000000011E-3</v>
      </c>
      <c r="K54" s="35">
        <f t="shared" si="1"/>
        <v>0.19600000000000001</v>
      </c>
      <c r="L54" s="83">
        <f t="shared" si="7"/>
        <v>2.6178010471204161E-2</v>
      </c>
      <c r="M54" s="97">
        <f t="shared" si="8"/>
        <v>1</v>
      </c>
      <c r="N54" s="83">
        <f t="shared" si="9"/>
        <v>5.7846661977789537E-2</v>
      </c>
      <c r="O54" s="83" t="str">
        <f t="shared" si="10"/>
        <v/>
      </c>
      <c r="P54" s="83">
        <f t="shared" si="11"/>
        <v>6.1033669244156652E-2</v>
      </c>
      <c r="Q54" s="83" t="str">
        <f t="shared" si="12"/>
        <v/>
      </c>
      <c r="R54" s="83">
        <f t="shared" si="13"/>
        <v>0.1160681219395765</v>
      </c>
      <c r="S54" s="83" t="str">
        <f t="shared" si="14"/>
        <v/>
      </c>
      <c r="T54" s="83">
        <f t="shared" si="15"/>
        <v>7.6681981695002177E-2</v>
      </c>
      <c r="U54" s="83" t="str">
        <f t="shared" si="16"/>
        <v/>
      </c>
      <c r="V54" s="83">
        <f t="shared" si="17"/>
        <v>7.8126733795159664E-2</v>
      </c>
      <c r="W54" s="83" t="str">
        <f t="shared" si="18"/>
        <v/>
      </c>
      <c r="X54" s="83">
        <f t="shared" si="19"/>
        <v>4.9990698400732336E-2</v>
      </c>
      <c r="Y54" s="83" t="str">
        <f t="shared" si="20"/>
        <v/>
      </c>
      <c r="Z54" s="83"/>
      <c r="AA54" s="83"/>
      <c r="AB54" s="83"/>
      <c r="AC54" s="83">
        <f t="shared" si="35"/>
        <v>0.18679999999999999</v>
      </c>
      <c r="AD54" s="83">
        <f t="shared" si="36"/>
        <v>0.18210000000000004</v>
      </c>
      <c r="AE54" s="28">
        <v>0.153</v>
      </c>
      <c r="AF54" s="29">
        <v>4.2999999999999997E-2</v>
      </c>
      <c r="AG54" s="45">
        <v>599272</v>
      </c>
      <c r="AH54" s="102">
        <f t="shared" si="21"/>
        <v>0.15888240845310109</v>
      </c>
      <c r="AI54" s="102">
        <f t="shared" si="22"/>
        <v>5.7846661977789537E-2</v>
      </c>
      <c r="AJ54" s="102" t="str">
        <f t="shared" si="23"/>
        <v/>
      </c>
      <c r="AK54" s="102">
        <f t="shared" si="24"/>
        <v>6.1033669244156652E-2</v>
      </c>
      <c r="AL54" s="102" t="str">
        <f t="shared" si="25"/>
        <v/>
      </c>
      <c r="AM54" s="102">
        <f t="shared" si="26"/>
        <v>0.1160681219395765</v>
      </c>
      <c r="AN54" s="102" t="str">
        <f t="shared" si="27"/>
        <v/>
      </c>
      <c r="AO54" s="102">
        <f t="shared" si="28"/>
        <v>7.6681981695002177E-2</v>
      </c>
      <c r="AP54" s="102" t="str">
        <f t="shared" si="29"/>
        <v/>
      </c>
      <c r="AQ54" s="102">
        <f t="shared" si="30"/>
        <v>7.8126733795159664E-2</v>
      </c>
      <c r="AR54" s="102" t="str">
        <f t="shared" si="31"/>
        <v/>
      </c>
      <c r="AS54" s="102">
        <f t="shared" si="32"/>
        <v>4.9990698400732336E-2</v>
      </c>
      <c r="AT54" s="102" t="str">
        <f t="shared" si="33"/>
        <v/>
      </c>
      <c r="AU54" s="46">
        <v>678241</v>
      </c>
      <c r="AV54" s="102">
        <f t="shared" si="34"/>
        <v>0.14773048409232059</v>
      </c>
      <c r="AW54" s="52">
        <f t="shared" si="2"/>
        <v>-78969</v>
      </c>
      <c r="AX54" s="56" t="s">
        <v>25</v>
      </c>
      <c r="AY54" s="99">
        <f t="shared" si="3"/>
        <v>-2.5827877825094447E-2</v>
      </c>
      <c r="AZ54" s="99" t="str">
        <f t="shared" si="4"/>
        <v/>
      </c>
      <c r="BA54" s="99">
        <f t="shared" si="5"/>
        <v>-2.5827877825094447E-2</v>
      </c>
      <c r="BB54" s="64"/>
      <c r="BC54" s="59"/>
      <c r="BD54" s="65"/>
      <c r="BE54" s="73"/>
      <c r="BG54" s="75"/>
    </row>
    <row r="55" spans="1:59">
      <c r="A55" s="13">
        <v>1982</v>
      </c>
      <c r="B55" s="94">
        <f t="shared" si="0"/>
        <v>3234376.9633507854</v>
      </c>
      <c r="C55" s="83">
        <f t="shared" si="6"/>
        <v>5.7846661977789537E-2</v>
      </c>
      <c r="D55" s="28">
        <v>9.1999999999999998E-2</v>
      </c>
      <c r="E55" s="29">
        <v>1.4999999999999999E-2</v>
      </c>
      <c r="F55" s="28">
        <v>6.3E-2</v>
      </c>
      <c r="G55" s="28">
        <v>1.8000000000000002E-2</v>
      </c>
      <c r="H55" s="29">
        <v>4.4999999999999998E-2</v>
      </c>
      <c r="I55" s="30">
        <v>1.1000000000000001E-2</v>
      </c>
      <c r="J55" s="30">
        <v>0.01</v>
      </c>
      <c r="K55" s="35">
        <f t="shared" si="1"/>
        <v>0.191</v>
      </c>
      <c r="L55" s="83">
        <f t="shared" si="7"/>
        <v>-2.5510204081632626E-2</v>
      </c>
      <c r="M55" s="97">
        <f t="shared" si="8"/>
        <v>0</v>
      </c>
      <c r="N55" s="83" t="str">
        <f t="shared" si="9"/>
        <v/>
      </c>
      <c r="O55" s="83">
        <f t="shared" si="10"/>
        <v>6.1033669244156652E-2</v>
      </c>
      <c r="P55" s="83" t="str">
        <f t="shared" si="11"/>
        <v/>
      </c>
      <c r="Q55" s="83">
        <f t="shared" si="12"/>
        <v>0.1160681219395765</v>
      </c>
      <c r="R55" s="83" t="str">
        <f t="shared" si="13"/>
        <v/>
      </c>
      <c r="S55" s="83">
        <f t="shared" si="14"/>
        <v>7.6681981695002177E-2</v>
      </c>
      <c r="T55" s="83" t="str">
        <f t="shared" si="15"/>
        <v/>
      </c>
      <c r="U55" s="83">
        <f t="shared" si="16"/>
        <v>7.8126733795159664E-2</v>
      </c>
      <c r="V55" s="83" t="str">
        <f t="shared" si="17"/>
        <v/>
      </c>
      <c r="W55" s="83">
        <f t="shared" si="18"/>
        <v>4.9990698400732336E-2</v>
      </c>
      <c r="X55" s="83" t="str">
        <f t="shared" si="19"/>
        <v/>
      </c>
      <c r="Y55" s="83">
        <f t="shared" si="20"/>
        <v>7.0170496585241882E-2</v>
      </c>
      <c r="Z55" s="83"/>
      <c r="AA55" s="83"/>
      <c r="AB55" s="83"/>
      <c r="AC55" s="83">
        <f t="shared" si="35"/>
        <v>0.1888</v>
      </c>
      <c r="AD55" s="83">
        <f t="shared" si="36"/>
        <v>0.18360000000000004</v>
      </c>
      <c r="AE55" s="28">
        <v>0.14699999999999999</v>
      </c>
      <c r="AF55" s="29">
        <v>4.4999999999999998E-2</v>
      </c>
      <c r="AG55" s="45">
        <v>617766</v>
      </c>
      <c r="AH55" s="102">
        <f t="shared" si="21"/>
        <v>3.0860777743662249E-2</v>
      </c>
      <c r="AI55" s="102">
        <f t="shared" si="22"/>
        <v>6.1033669244156652E-2</v>
      </c>
      <c r="AJ55" s="102" t="str">
        <f t="shared" si="23"/>
        <v/>
      </c>
      <c r="AK55" s="102">
        <f t="shared" si="24"/>
        <v>0.1160681219395765</v>
      </c>
      <c r="AL55" s="102" t="str">
        <f t="shared" si="25"/>
        <v/>
      </c>
      <c r="AM55" s="102">
        <f t="shared" si="26"/>
        <v>7.6681981695002177E-2</v>
      </c>
      <c r="AN55" s="102" t="str">
        <f t="shared" si="27"/>
        <v/>
      </c>
      <c r="AO55" s="102">
        <f t="shared" si="28"/>
        <v>7.8126733795159664E-2</v>
      </c>
      <c r="AP55" s="102" t="str">
        <f t="shared" si="29"/>
        <v/>
      </c>
      <c r="AQ55" s="102">
        <f t="shared" si="30"/>
        <v>4.9990698400732336E-2</v>
      </c>
      <c r="AR55" s="102" t="str">
        <f t="shared" si="31"/>
        <v/>
      </c>
      <c r="AS55" s="102">
        <f t="shared" si="32"/>
        <v>7.0170496585241882E-2</v>
      </c>
      <c r="AT55" s="102" t="str">
        <f t="shared" si="33"/>
        <v/>
      </c>
      <c r="AU55" s="46">
        <v>745743</v>
      </c>
      <c r="AV55" s="102">
        <f t="shared" si="34"/>
        <v>9.9525095062079627E-2</v>
      </c>
      <c r="AW55" s="52">
        <f t="shared" si="2"/>
        <v>-127977</v>
      </c>
      <c r="AX55" s="56" t="s">
        <v>25</v>
      </c>
      <c r="AY55" s="99">
        <f t="shared" si="3"/>
        <v>-3.9567744097279554E-2</v>
      </c>
      <c r="AZ55" s="99" t="str">
        <f t="shared" si="4"/>
        <v/>
      </c>
      <c r="BA55" s="99">
        <f t="shared" si="5"/>
        <v>-3.9567744097279554E-2</v>
      </c>
      <c r="BB55" s="64"/>
      <c r="BC55" s="59"/>
      <c r="BD55" s="65"/>
      <c r="BG55" s="75"/>
    </row>
    <row r="56" spans="1:59">
      <c r="A56" s="13">
        <v>1983</v>
      </c>
      <c r="B56" s="94">
        <f t="shared" si="0"/>
        <v>3431782.8571428568</v>
      </c>
      <c r="C56" s="83">
        <f t="shared" si="6"/>
        <v>6.1033669244156652E-2</v>
      </c>
      <c r="D56" s="28">
        <v>8.4000000000000005E-2</v>
      </c>
      <c r="E56" s="29">
        <v>1.1000000000000001E-2</v>
      </c>
      <c r="F56" s="28">
        <v>6.0999999999999999E-2</v>
      </c>
      <c r="G56" s="28">
        <v>1.8000000000000002E-2</v>
      </c>
      <c r="H56" s="29">
        <v>4.2999999999999997E-2</v>
      </c>
      <c r="I56" s="30">
        <v>0.01</v>
      </c>
      <c r="J56" s="30">
        <v>9.0000000000000011E-3</v>
      </c>
      <c r="K56" s="35">
        <f t="shared" si="1"/>
        <v>0.17500000000000002</v>
      </c>
      <c r="L56" s="83">
        <f t="shared" si="7"/>
        <v>-8.376963350785338E-2</v>
      </c>
      <c r="M56" s="97">
        <f t="shared" si="8"/>
        <v>0</v>
      </c>
      <c r="N56" s="83" t="str">
        <f t="shared" si="9"/>
        <v/>
      </c>
      <c r="O56" s="83">
        <f t="shared" si="10"/>
        <v>0.1160681219395765</v>
      </c>
      <c r="P56" s="83" t="str">
        <f t="shared" si="11"/>
        <v/>
      </c>
      <c r="Q56" s="83">
        <f t="shared" si="12"/>
        <v>7.6681981695002177E-2</v>
      </c>
      <c r="R56" s="83" t="str">
        <f t="shared" si="13"/>
        <v/>
      </c>
      <c r="S56" s="83">
        <f t="shared" si="14"/>
        <v>7.8126733795159664E-2</v>
      </c>
      <c r="T56" s="83" t="str">
        <f t="shared" si="15"/>
        <v/>
      </c>
      <c r="U56" s="83">
        <f t="shared" si="16"/>
        <v>4.9990698400732336E-2</v>
      </c>
      <c r="V56" s="83" t="str">
        <f t="shared" si="17"/>
        <v/>
      </c>
      <c r="W56" s="83">
        <f t="shared" si="18"/>
        <v>7.0170496585241882E-2</v>
      </c>
      <c r="X56" s="83" t="str">
        <f t="shared" si="19"/>
        <v/>
      </c>
      <c r="Y56" s="83">
        <f t="shared" si="20"/>
        <v>7.8190880237316795E-2</v>
      </c>
      <c r="Z56" s="83"/>
      <c r="AA56" s="83"/>
      <c r="AB56" s="83"/>
      <c r="AC56" s="83">
        <f t="shared" si="35"/>
        <v>0.18760000000000004</v>
      </c>
      <c r="AD56" s="83">
        <f t="shared" si="36"/>
        <v>0.18270000000000003</v>
      </c>
      <c r="AE56" s="28">
        <v>0.13200000000000001</v>
      </c>
      <c r="AF56" s="29">
        <v>4.2999999999999997E-2</v>
      </c>
      <c r="AG56" s="45">
        <v>600562</v>
      </c>
      <c r="AH56" s="102">
        <f t="shared" si="21"/>
        <v>-2.7848732367919293E-2</v>
      </c>
      <c r="AI56" s="102" t="str">
        <f t="shared" si="22"/>
        <v/>
      </c>
      <c r="AJ56" s="102">
        <f t="shared" si="23"/>
        <v>0.1160681219395765</v>
      </c>
      <c r="AK56" s="102" t="str">
        <f t="shared" si="24"/>
        <v/>
      </c>
      <c r="AL56" s="102">
        <f t="shared" si="25"/>
        <v>7.6681981695002177E-2</v>
      </c>
      <c r="AM56" s="102" t="str">
        <f t="shared" si="26"/>
        <v/>
      </c>
      <c r="AN56" s="102">
        <f t="shared" si="27"/>
        <v>7.8126733795159664E-2</v>
      </c>
      <c r="AO56" s="102" t="str">
        <f t="shared" si="28"/>
        <v/>
      </c>
      <c r="AP56" s="102">
        <f t="shared" si="29"/>
        <v>4.9990698400732336E-2</v>
      </c>
      <c r="AQ56" s="102" t="str">
        <f t="shared" si="30"/>
        <v/>
      </c>
      <c r="AR56" s="102">
        <f t="shared" si="31"/>
        <v>7.0170496585241882E-2</v>
      </c>
      <c r="AS56" s="102" t="str">
        <f t="shared" si="32"/>
        <v/>
      </c>
      <c r="AT56" s="102">
        <f t="shared" si="33"/>
        <v>7.8190880237316795E-2</v>
      </c>
      <c r="AU56" s="46">
        <v>808364</v>
      </c>
      <c r="AV56" s="102">
        <f t="shared" si="34"/>
        <v>8.3971287695627117E-2</v>
      </c>
      <c r="AW56" s="52">
        <f t="shared" si="2"/>
        <v>-207802</v>
      </c>
      <c r="AX56" s="56" t="s">
        <v>25</v>
      </c>
      <c r="AY56" s="99">
        <f t="shared" si="3"/>
        <v>-6.0552199439858005E-2</v>
      </c>
      <c r="AZ56" s="99" t="str">
        <f t="shared" si="4"/>
        <v/>
      </c>
      <c r="BA56" s="99">
        <f t="shared" si="5"/>
        <v>-6.0552199439858005E-2</v>
      </c>
      <c r="BB56" s="64"/>
      <c r="BC56" s="59"/>
      <c r="BD56" s="65"/>
      <c r="BG56" s="75"/>
    </row>
    <row r="57" spans="1:59">
      <c r="A57" s="13">
        <v>1984</v>
      </c>
      <c r="B57" s="94">
        <f t="shared" si="0"/>
        <v>3830103.4482758618</v>
      </c>
      <c r="C57" s="83">
        <f t="shared" si="6"/>
        <v>0.1160681219395765</v>
      </c>
      <c r="D57" s="28">
        <v>7.8E-2</v>
      </c>
      <c r="E57" s="29">
        <v>1.4999999999999999E-2</v>
      </c>
      <c r="F57" s="28">
        <v>6.2E-2</v>
      </c>
      <c r="G57" s="28">
        <v>1.9E-2</v>
      </c>
      <c r="H57" s="29">
        <v>4.2999999999999997E-2</v>
      </c>
      <c r="I57" s="30">
        <v>0.01</v>
      </c>
      <c r="J57" s="30">
        <v>9.0000000000000011E-3</v>
      </c>
      <c r="K57" s="35">
        <f t="shared" si="1"/>
        <v>0.17400000000000002</v>
      </c>
      <c r="L57" s="83">
        <f t="shared" si="7"/>
        <v>-5.7142857142856718E-3</v>
      </c>
      <c r="M57" s="97">
        <f t="shared" si="8"/>
        <v>0</v>
      </c>
      <c r="N57" s="83" t="str">
        <f t="shared" si="9"/>
        <v/>
      </c>
      <c r="O57" s="83">
        <f t="shared" si="10"/>
        <v>7.6681981695002177E-2</v>
      </c>
      <c r="P57" s="83" t="str">
        <f t="shared" si="11"/>
        <v/>
      </c>
      <c r="Q57" s="83">
        <f t="shared" si="12"/>
        <v>7.8126733795159664E-2</v>
      </c>
      <c r="R57" s="83" t="str">
        <f t="shared" si="13"/>
        <v/>
      </c>
      <c r="S57" s="83">
        <f t="shared" si="14"/>
        <v>4.9990698400732336E-2</v>
      </c>
      <c r="T57" s="83" t="str">
        <f t="shared" si="15"/>
        <v/>
      </c>
      <c r="U57" s="83">
        <f t="shared" si="16"/>
        <v>7.0170496585241882E-2</v>
      </c>
      <c r="V57" s="83" t="str">
        <f t="shared" si="17"/>
        <v/>
      </c>
      <c r="W57" s="83">
        <f t="shared" si="18"/>
        <v>7.8190880237316795E-2</v>
      </c>
      <c r="X57" s="83" t="str">
        <f t="shared" si="19"/>
        <v/>
      </c>
      <c r="Y57" s="83">
        <f t="shared" si="20"/>
        <v>7.0303996507030675E-2</v>
      </c>
      <c r="Z57" s="83"/>
      <c r="AA57" s="83"/>
      <c r="AB57" s="83"/>
      <c r="AC57" s="83">
        <f t="shared" si="35"/>
        <v>0.18540000000000004</v>
      </c>
      <c r="AD57" s="83">
        <f t="shared" si="36"/>
        <v>0.18220000000000003</v>
      </c>
      <c r="AE57" s="28">
        <v>0.13</v>
      </c>
      <c r="AF57" s="29">
        <v>4.2999999999999997E-2</v>
      </c>
      <c r="AG57" s="45">
        <v>666438</v>
      </c>
      <c r="AH57" s="102">
        <f t="shared" si="21"/>
        <v>0.10969058981420732</v>
      </c>
      <c r="AI57" s="102">
        <f t="shared" si="22"/>
        <v>7.6681981695002177E-2</v>
      </c>
      <c r="AJ57" s="102" t="str">
        <f t="shared" si="23"/>
        <v/>
      </c>
      <c r="AK57" s="102">
        <f t="shared" si="24"/>
        <v>7.8126733795159664E-2</v>
      </c>
      <c r="AL57" s="102" t="str">
        <f t="shared" si="25"/>
        <v/>
      </c>
      <c r="AM57" s="102">
        <f t="shared" si="26"/>
        <v>4.9990698400732336E-2</v>
      </c>
      <c r="AN57" s="102" t="str">
        <f t="shared" si="27"/>
        <v/>
      </c>
      <c r="AO57" s="102">
        <f t="shared" si="28"/>
        <v>7.0170496585241882E-2</v>
      </c>
      <c r="AP57" s="102" t="str">
        <f t="shared" si="29"/>
        <v/>
      </c>
      <c r="AQ57" s="102">
        <f t="shared" si="30"/>
        <v>7.8190880237316795E-2</v>
      </c>
      <c r="AR57" s="102" t="str">
        <f t="shared" si="31"/>
        <v/>
      </c>
      <c r="AS57" s="102">
        <f t="shared" si="32"/>
        <v>7.0303996507030675E-2</v>
      </c>
      <c r="AT57" s="102" t="str">
        <f t="shared" si="33"/>
        <v/>
      </c>
      <c r="AU57" s="46">
        <v>851805</v>
      </c>
      <c r="AV57" s="102">
        <f t="shared" si="34"/>
        <v>5.3739404525684042E-2</v>
      </c>
      <c r="AW57" s="52">
        <f t="shared" si="2"/>
        <v>-185367</v>
      </c>
      <c r="AX57" s="56" t="s">
        <v>25</v>
      </c>
      <c r="AY57" s="99">
        <f t="shared" si="3"/>
        <v>-4.839738730384522E-2</v>
      </c>
      <c r="AZ57" s="99" t="str">
        <f t="shared" si="4"/>
        <v/>
      </c>
      <c r="BA57" s="99">
        <f t="shared" si="5"/>
        <v>-4.839738730384522E-2</v>
      </c>
      <c r="BB57" s="64"/>
      <c r="BC57" s="59"/>
      <c r="BD57" s="65"/>
      <c r="BG57" s="75"/>
    </row>
    <row r="58" spans="1:59">
      <c r="A58" s="13">
        <v>1985</v>
      </c>
      <c r="B58" s="94">
        <f t="shared" si="0"/>
        <v>4123803.3707865165</v>
      </c>
      <c r="C58" s="83">
        <f t="shared" si="6"/>
        <v>7.6681981695002177E-2</v>
      </c>
      <c r="D58" s="28">
        <v>8.1000000000000003E-2</v>
      </c>
      <c r="E58" s="29">
        <v>1.4999999999999999E-2</v>
      </c>
      <c r="F58" s="28">
        <v>6.4000000000000001E-2</v>
      </c>
      <c r="G58" s="28">
        <v>1.9E-2</v>
      </c>
      <c r="H58" s="29">
        <v>4.4999999999999998E-2</v>
      </c>
      <c r="I58" s="30">
        <v>9.0000000000000011E-3</v>
      </c>
      <c r="J58" s="30">
        <v>9.0000000000000011E-3</v>
      </c>
      <c r="K58" s="35">
        <f t="shared" si="1"/>
        <v>0.17800000000000002</v>
      </c>
      <c r="L58" s="83">
        <f t="shared" si="7"/>
        <v>2.2988505747126409E-2</v>
      </c>
      <c r="M58" s="97">
        <f t="shared" si="8"/>
        <v>1</v>
      </c>
      <c r="N58" s="83">
        <f t="shared" si="9"/>
        <v>7.8126733795159664E-2</v>
      </c>
      <c r="O58" s="83" t="str">
        <f t="shared" si="10"/>
        <v/>
      </c>
      <c r="P58" s="83">
        <f t="shared" si="11"/>
        <v>4.9990698400732336E-2</v>
      </c>
      <c r="Q58" s="83" t="str">
        <f t="shared" si="12"/>
        <v/>
      </c>
      <c r="R58" s="83">
        <f t="shared" si="13"/>
        <v>7.0170496585241882E-2</v>
      </c>
      <c r="S58" s="83" t="str">
        <f t="shared" si="14"/>
        <v/>
      </c>
      <c r="T58" s="83">
        <f t="shared" si="15"/>
        <v>7.8190880237316795E-2</v>
      </c>
      <c r="U58" s="83" t="str">
        <f t="shared" si="16"/>
        <v/>
      </c>
      <c r="V58" s="83">
        <f t="shared" si="17"/>
        <v>7.0303996507030675E-2</v>
      </c>
      <c r="W58" s="83" t="str">
        <f t="shared" si="18"/>
        <v/>
      </c>
      <c r="X58" s="83">
        <f t="shared" si="19"/>
        <v>2.2316799714717117E-2</v>
      </c>
      <c r="Y58" s="83" t="str">
        <f t="shared" si="20"/>
        <v/>
      </c>
      <c r="Z58" s="83"/>
      <c r="AA58" s="83"/>
      <c r="AB58" s="83"/>
      <c r="AC58" s="83">
        <f t="shared" si="35"/>
        <v>0.18280000000000002</v>
      </c>
      <c r="AD58" s="83">
        <f t="shared" si="36"/>
        <v>0.18280000000000002</v>
      </c>
      <c r="AE58" s="28">
        <v>0.13200000000000001</v>
      </c>
      <c r="AF58" s="29">
        <v>4.4999999999999998E-2</v>
      </c>
      <c r="AG58" s="45">
        <v>734037</v>
      </c>
      <c r="AH58" s="102">
        <f t="shared" si="21"/>
        <v>0.10143329161902526</v>
      </c>
      <c r="AI58" s="102">
        <f t="shared" si="22"/>
        <v>7.8126733795159664E-2</v>
      </c>
      <c r="AJ58" s="102" t="str">
        <f t="shared" si="23"/>
        <v/>
      </c>
      <c r="AK58" s="102">
        <f t="shared" si="24"/>
        <v>4.9990698400732336E-2</v>
      </c>
      <c r="AL58" s="102" t="str">
        <f t="shared" si="25"/>
        <v/>
      </c>
      <c r="AM58" s="102">
        <f t="shared" si="26"/>
        <v>7.0170496585241882E-2</v>
      </c>
      <c r="AN58" s="102" t="str">
        <f t="shared" si="27"/>
        <v/>
      </c>
      <c r="AO58" s="102">
        <f t="shared" si="28"/>
        <v>7.8190880237316795E-2</v>
      </c>
      <c r="AP58" s="102" t="str">
        <f t="shared" si="29"/>
        <v/>
      </c>
      <c r="AQ58" s="102">
        <f t="shared" si="30"/>
        <v>7.0303996507030675E-2</v>
      </c>
      <c r="AR58" s="102" t="str">
        <f t="shared" si="31"/>
        <v/>
      </c>
      <c r="AS58" s="102">
        <f t="shared" si="32"/>
        <v>2.2316799714717117E-2</v>
      </c>
      <c r="AT58" s="102" t="str">
        <f t="shared" si="33"/>
        <v/>
      </c>
      <c r="AU58" s="46">
        <v>946344</v>
      </c>
      <c r="AV58" s="102">
        <f t="shared" si="34"/>
        <v>0.11098666948421299</v>
      </c>
      <c r="AW58" s="52">
        <f t="shared" si="2"/>
        <v>-212307</v>
      </c>
      <c r="AX58" s="56" t="s">
        <v>25</v>
      </c>
      <c r="AY58" s="99">
        <f t="shared" si="3"/>
        <v>-5.1483298525823638E-2</v>
      </c>
      <c r="AZ58" s="99" t="str">
        <f t="shared" si="4"/>
        <v/>
      </c>
      <c r="BA58" s="99">
        <f t="shared" si="5"/>
        <v>-5.1483298525823638E-2</v>
      </c>
      <c r="BB58" s="64"/>
      <c r="BC58" s="59"/>
      <c r="BD58" s="65"/>
      <c r="BG58" s="75"/>
    </row>
    <row r="59" spans="1:59">
      <c r="A59" s="13">
        <v>1986</v>
      </c>
      <c r="B59" s="94">
        <f t="shared" si="0"/>
        <v>4445982.6589595368</v>
      </c>
      <c r="C59" s="83">
        <f t="shared" si="6"/>
        <v>7.8126733795159664E-2</v>
      </c>
      <c r="D59" s="28">
        <v>7.9000000000000001E-2</v>
      </c>
      <c r="E59" s="29">
        <v>1.3999999999999999E-2</v>
      </c>
      <c r="F59" s="28">
        <v>6.4000000000000001E-2</v>
      </c>
      <c r="G59" s="28">
        <v>1.9E-2</v>
      </c>
      <c r="H59" s="29">
        <v>4.4999999999999998E-2</v>
      </c>
      <c r="I59" s="30">
        <v>6.9999999999999993E-3</v>
      </c>
      <c r="J59" s="30">
        <v>9.0000000000000011E-3</v>
      </c>
      <c r="K59" s="35">
        <f t="shared" si="1"/>
        <v>0.17300000000000001</v>
      </c>
      <c r="L59" s="83">
        <f t="shared" si="7"/>
        <v>-2.8089887640449507E-2</v>
      </c>
      <c r="M59" s="97">
        <f t="shared" si="8"/>
        <v>0</v>
      </c>
      <c r="N59" s="83" t="str">
        <f t="shared" si="9"/>
        <v/>
      </c>
      <c r="O59" s="83">
        <f t="shared" si="10"/>
        <v>4.9990698400732336E-2</v>
      </c>
      <c r="P59" s="83" t="str">
        <f t="shared" si="11"/>
        <v/>
      </c>
      <c r="Q59" s="83">
        <f t="shared" si="12"/>
        <v>7.0170496585241882E-2</v>
      </c>
      <c r="R59" s="83" t="str">
        <f t="shared" si="13"/>
        <v/>
      </c>
      <c r="S59" s="83">
        <f t="shared" si="14"/>
        <v>7.8190880237316795E-2</v>
      </c>
      <c r="T59" s="83" t="str">
        <f t="shared" si="15"/>
        <v/>
      </c>
      <c r="U59" s="83">
        <f t="shared" si="16"/>
        <v>7.0303996507030675E-2</v>
      </c>
      <c r="V59" s="83" t="str">
        <f t="shared" si="17"/>
        <v/>
      </c>
      <c r="W59" s="83">
        <f t="shared" si="18"/>
        <v>2.2316799714717117E-2</v>
      </c>
      <c r="X59" s="83" t="str">
        <f t="shared" si="19"/>
        <v/>
      </c>
      <c r="Y59" s="83">
        <f t="shared" si="20"/>
        <v>6.4054332110069501E-2</v>
      </c>
      <c r="Z59" s="83"/>
      <c r="AA59" s="83"/>
      <c r="AB59" s="83"/>
      <c r="AC59" s="83">
        <f t="shared" si="35"/>
        <v>0.17820000000000003</v>
      </c>
      <c r="AD59" s="83">
        <f t="shared" si="36"/>
        <v>0.1825</v>
      </c>
      <c r="AE59" s="28">
        <v>0.129</v>
      </c>
      <c r="AF59" s="29">
        <v>4.4999999999999998E-2</v>
      </c>
      <c r="AG59" s="45">
        <v>769155</v>
      </c>
      <c r="AH59" s="102">
        <f t="shared" si="21"/>
        <v>4.7842274980689048E-2</v>
      </c>
      <c r="AI59" s="102">
        <f t="shared" si="22"/>
        <v>4.9990698400732336E-2</v>
      </c>
      <c r="AJ59" s="102" t="str">
        <f t="shared" si="23"/>
        <v/>
      </c>
      <c r="AK59" s="102">
        <f t="shared" si="24"/>
        <v>7.0170496585241882E-2</v>
      </c>
      <c r="AL59" s="102" t="str">
        <f t="shared" si="25"/>
        <v/>
      </c>
      <c r="AM59" s="102">
        <f t="shared" si="26"/>
        <v>7.8190880237316795E-2</v>
      </c>
      <c r="AN59" s="102" t="str">
        <f t="shared" si="27"/>
        <v/>
      </c>
      <c r="AO59" s="102">
        <f t="shared" si="28"/>
        <v>7.0303996507030675E-2</v>
      </c>
      <c r="AP59" s="102" t="str">
        <f t="shared" si="29"/>
        <v/>
      </c>
      <c r="AQ59" s="102">
        <f t="shared" si="30"/>
        <v>2.2316799714717117E-2</v>
      </c>
      <c r="AR59" s="102" t="str">
        <f t="shared" si="31"/>
        <v/>
      </c>
      <c r="AS59" s="102">
        <f t="shared" si="32"/>
        <v>6.4054332110069501E-2</v>
      </c>
      <c r="AT59" s="102" t="str">
        <f t="shared" si="33"/>
        <v/>
      </c>
      <c r="AU59" s="46">
        <v>990382</v>
      </c>
      <c r="AV59" s="102">
        <f t="shared" si="34"/>
        <v>4.6534875267344677E-2</v>
      </c>
      <c r="AW59" s="52">
        <f t="shared" si="2"/>
        <v>-221227</v>
      </c>
      <c r="AX59" s="56" t="s">
        <v>25</v>
      </c>
      <c r="AY59" s="99">
        <f t="shared" si="3"/>
        <v>-4.9758853547074398E-2</v>
      </c>
      <c r="AZ59" s="99" t="str">
        <f t="shared" si="4"/>
        <v/>
      </c>
      <c r="BA59" s="99">
        <f t="shared" si="5"/>
        <v>-4.9758853547074398E-2</v>
      </c>
      <c r="BB59" s="64"/>
      <c r="BC59" s="59"/>
      <c r="BD59" s="65"/>
      <c r="BG59" s="75"/>
    </row>
    <row r="60" spans="1:59">
      <c r="A60" s="13">
        <v>1987</v>
      </c>
      <c r="B60" s="94">
        <f t="shared" si="0"/>
        <v>4668240.4371584691</v>
      </c>
      <c r="C60" s="83">
        <f t="shared" si="6"/>
        <v>4.9990698400732336E-2</v>
      </c>
      <c r="D60" s="28">
        <v>8.4000000000000005E-2</v>
      </c>
      <c r="E60" s="29">
        <v>1.8000000000000002E-2</v>
      </c>
      <c r="F60" s="28">
        <v>6.5000000000000002E-2</v>
      </c>
      <c r="G60" s="28">
        <v>1.9E-2</v>
      </c>
      <c r="H60" s="29">
        <v>4.5999999999999999E-2</v>
      </c>
      <c r="I60" s="30">
        <v>6.9999999999999993E-3</v>
      </c>
      <c r="J60" s="30">
        <v>9.0000000000000011E-3</v>
      </c>
      <c r="K60" s="35">
        <f t="shared" si="1"/>
        <v>0.18300000000000002</v>
      </c>
      <c r="L60" s="83">
        <f t="shared" si="7"/>
        <v>5.7803468208092568E-2</v>
      </c>
      <c r="M60" s="97">
        <f t="shared" si="8"/>
        <v>1</v>
      </c>
      <c r="N60" s="83">
        <f t="shared" si="9"/>
        <v>7.0170496585241882E-2</v>
      </c>
      <c r="O60" s="83" t="str">
        <f t="shared" si="10"/>
        <v/>
      </c>
      <c r="P60" s="83">
        <f t="shared" si="11"/>
        <v>7.8190880237316795E-2</v>
      </c>
      <c r="Q60" s="83" t="str">
        <f t="shared" si="12"/>
        <v/>
      </c>
      <c r="R60" s="83">
        <f t="shared" si="13"/>
        <v>7.0303996507030675E-2</v>
      </c>
      <c r="S60" s="83" t="str">
        <f t="shared" si="14"/>
        <v/>
      </c>
      <c r="T60" s="83">
        <f t="shared" si="15"/>
        <v>2.2316799714717117E-2</v>
      </c>
      <c r="U60" s="83" t="str">
        <f t="shared" si="16"/>
        <v/>
      </c>
      <c r="V60" s="83">
        <f t="shared" si="17"/>
        <v>6.4054332110069501E-2</v>
      </c>
      <c r="W60" s="83" t="str">
        <f t="shared" si="18"/>
        <v/>
      </c>
      <c r="X60" s="83">
        <f t="shared" si="19"/>
        <v>5.1805705236765087E-2</v>
      </c>
      <c r="Y60" s="83" t="str">
        <f t="shared" si="20"/>
        <v/>
      </c>
      <c r="Z60" s="83"/>
      <c r="AA60" s="83"/>
      <c r="AB60" s="83"/>
      <c r="AC60" s="83">
        <f t="shared" si="35"/>
        <v>0.17660000000000003</v>
      </c>
      <c r="AD60" s="83">
        <f t="shared" si="36"/>
        <v>0.1827</v>
      </c>
      <c r="AE60" s="28">
        <v>0.13800000000000001</v>
      </c>
      <c r="AF60" s="29">
        <v>4.5999999999999999E-2</v>
      </c>
      <c r="AG60" s="45">
        <v>854288</v>
      </c>
      <c r="AH60" s="102">
        <f t="shared" si="21"/>
        <v>0.11068380235453201</v>
      </c>
      <c r="AI60" s="102">
        <f t="shared" si="22"/>
        <v>7.0170496585241882E-2</v>
      </c>
      <c r="AJ60" s="102" t="str">
        <f t="shared" si="23"/>
        <v/>
      </c>
      <c r="AK60" s="102">
        <f t="shared" si="24"/>
        <v>7.8190880237316795E-2</v>
      </c>
      <c r="AL60" s="102" t="str">
        <f t="shared" si="25"/>
        <v/>
      </c>
      <c r="AM60" s="102">
        <f t="shared" si="26"/>
        <v>7.0303996507030675E-2</v>
      </c>
      <c r="AN60" s="102" t="str">
        <f t="shared" si="27"/>
        <v/>
      </c>
      <c r="AO60" s="102">
        <f t="shared" si="28"/>
        <v>2.2316799714717117E-2</v>
      </c>
      <c r="AP60" s="102" t="str">
        <f t="shared" si="29"/>
        <v/>
      </c>
      <c r="AQ60" s="102">
        <f t="shared" si="30"/>
        <v>6.4054332110069501E-2</v>
      </c>
      <c r="AR60" s="102" t="str">
        <f t="shared" si="31"/>
        <v/>
      </c>
      <c r="AS60" s="102">
        <f t="shared" si="32"/>
        <v>5.1805705236765087E-2</v>
      </c>
      <c r="AT60" s="102" t="str">
        <f t="shared" si="33"/>
        <v/>
      </c>
      <c r="AU60" s="46">
        <v>1004017</v>
      </c>
      <c r="AV60" s="102">
        <f t="shared" si="34"/>
        <v>1.3767414997445382E-2</v>
      </c>
      <c r="AW60" s="52">
        <f t="shared" si="2"/>
        <v>-149729</v>
      </c>
      <c r="AX60" s="56" t="s">
        <v>25</v>
      </c>
      <c r="AY60" s="99">
        <f t="shared" si="3"/>
        <v>-3.2073969200082417E-2</v>
      </c>
      <c r="AZ60" s="99" t="str">
        <f t="shared" si="4"/>
        <v/>
      </c>
      <c r="BA60" s="99">
        <f t="shared" si="5"/>
        <v>-3.2073969200082417E-2</v>
      </c>
      <c r="BB60" s="64"/>
      <c r="BC60" s="59"/>
      <c r="BD60" s="65"/>
      <c r="BG60" s="75"/>
    </row>
    <row r="61" spans="1:59">
      <c r="A61" s="13">
        <v>1988</v>
      </c>
      <c r="B61" s="94">
        <f t="shared" si="0"/>
        <v>4995813.1868131859</v>
      </c>
      <c r="C61" s="83">
        <f t="shared" si="6"/>
        <v>7.0170496585241882E-2</v>
      </c>
      <c r="D61" s="28">
        <v>0.08</v>
      </c>
      <c r="E61" s="29">
        <v>1.9E-2</v>
      </c>
      <c r="F61" s="28">
        <v>6.7000000000000004E-2</v>
      </c>
      <c r="G61" s="28">
        <v>1.9E-2</v>
      </c>
      <c r="H61" s="29">
        <v>4.8000000000000001E-2</v>
      </c>
      <c r="I61" s="30">
        <v>6.9999999999999993E-3</v>
      </c>
      <c r="J61" s="30">
        <v>9.0000000000000011E-3</v>
      </c>
      <c r="K61" s="35">
        <f t="shared" si="1"/>
        <v>0.18200000000000002</v>
      </c>
      <c r="L61" s="83">
        <f t="shared" si="7"/>
        <v>-5.464480874316946E-3</v>
      </c>
      <c r="M61" s="97">
        <f t="shared" si="8"/>
        <v>0</v>
      </c>
      <c r="N61" s="83" t="str">
        <f t="shared" si="9"/>
        <v/>
      </c>
      <c r="O61" s="83">
        <f t="shared" si="10"/>
        <v>7.8190880237316795E-2</v>
      </c>
      <c r="P61" s="83" t="str">
        <f t="shared" si="11"/>
        <v/>
      </c>
      <c r="Q61" s="83">
        <f t="shared" si="12"/>
        <v>7.0303996507030675E-2</v>
      </c>
      <c r="R61" s="83" t="str">
        <f t="shared" si="13"/>
        <v/>
      </c>
      <c r="S61" s="83">
        <f t="shared" si="14"/>
        <v>2.2316799714717117E-2</v>
      </c>
      <c r="T61" s="83" t="str">
        <f t="shared" si="15"/>
        <v/>
      </c>
      <c r="U61" s="83">
        <f t="shared" si="16"/>
        <v>6.4054332110069501E-2</v>
      </c>
      <c r="V61" s="83" t="str">
        <f t="shared" si="17"/>
        <v/>
      </c>
      <c r="W61" s="83">
        <f t="shared" si="18"/>
        <v>5.1805705236765087E-2</v>
      </c>
      <c r="X61" s="83" t="str">
        <f t="shared" si="19"/>
        <v/>
      </c>
      <c r="Y61" s="83">
        <f t="shared" si="20"/>
        <v>6.0009298282849732E-2</v>
      </c>
      <c r="Z61" s="83">
        <f>AVERAGE(K54:K61)</f>
        <v>0.18150000000000002</v>
      </c>
      <c r="AA61" s="83"/>
      <c r="AB61" s="83"/>
      <c r="AC61" s="83">
        <f t="shared" si="35"/>
        <v>0.17800000000000002</v>
      </c>
      <c r="AD61" s="83">
        <f t="shared" si="36"/>
        <v>0.18280000000000002</v>
      </c>
      <c r="AE61" s="28">
        <v>0.13300000000000001</v>
      </c>
      <c r="AF61" s="29">
        <v>4.8000000000000001E-2</v>
      </c>
      <c r="AG61" s="45">
        <v>909238</v>
      </c>
      <c r="AH61" s="102">
        <f t="shared" si="21"/>
        <v>6.4322570374393706E-2</v>
      </c>
      <c r="AI61" s="102">
        <f t="shared" si="22"/>
        <v>7.8190880237316795E-2</v>
      </c>
      <c r="AJ61" s="102" t="str">
        <f t="shared" si="23"/>
        <v/>
      </c>
      <c r="AK61" s="102">
        <f t="shared" si="24"/>
        <v>7.0303996507030675E-2</v>
      </c>
      <c r="AL61" s="102" t="str">
        <f t="shared" si="25"/>
        <v/>
      </c>
      <c r="AM61" s="102">
        <f t="shared" si="26"/>
        <v>2.2316799714717117E-2</v>
      </c>
      <c r="AN61" s="102" t="str">
        <f t="shared" si="27"/>
        <v/>
      </c>
      <c r="AO61" s="102">
        <f t="shared" si="28"/>
        <v>6.4054332110069501E-2</v>
      </c>
      <c r="AP61" s="102" t="str">
        <f t="shared" si="29"/>
        <v/>
      </c>
      <c r="AQ61" s="102">
        <f t="shared" si="30"/>
        <v>5.1805705236765087E-2</v>
      </c>
      <c r="AR61" s="102" t="str">
        <f t="shared" si="31"/>
        <v/>
      </c>
      <c r="AS61" s="102">
        <f t="shared" si="32"/>
        <v>6.0009298282849732E-2</v>
      </c>
      <c r="AT61" s="102" t="str">
        <f t="shared" si="33"/>
        <v/>
      </c>
      <c r="AU61" s="46">
        <v>1064416</v>
      </c>
      <c r="AV61" s="102">
        <f t="shared" si="34"/>
        <v>6.0157347933351701E-2</v>
      </c>
      <c r="AW61" s="52">
        <f t="shared" si="2"/>
        <v>-155178</v>
      </c>
      <c r="AX61" s="56" t="s">
        <v>25</v>
      </c>
      <c r="AY61" s="99">
        <f t="shared" si="3"/>
        <v>-3.1061609831529263E-2</v>
      </c>
      <c r="AZ61" s="99" t="str">
        <f t="shared" si="4"/>
        <v/>
      </c>
      <c r="BA61" s="99">
        <f t="shared" si="5"/>
        <v>-3.1061609831529263E-2</v>
      </c>
      <c r="BB61" s="64"/>
      <c r="BC61" s="59"/>
      <c r="BD61" s="65"/>
      <c r="BE61" s="73"/>
      <c r="BG61" s="75"/>
    </row>
    <row r="62" spans="1:59">
      <c r="A62" s="13">
        <v>1989</v>
      </c>
      <c r="B62" s="94">
        <f t="shared" si="0"/>
        <v>5386440.2173913037</v>
      </c>
      <c r="C62" s="83">
        <f t="shared" si="6"/>
        <v>7.8190880237316795E-2</v>
      </c>
      <c r="D62" s="28">
        <v>8.3000000000000004E-2</v>
      </c>
      <c r="E62" s="29">
        <v>1.9E-2</v>
      </c>
      <c r="F62" s="28">
        <v>6.7000000000000004E-2</v>
      </c>
      <c r="G62" s="28">
        <v>1.8000000000000002E-2</v>
      </c>
      <c r="H62" s="29">
        <v>4.9000000000000002E-2</v>
      </c>
      <c r="I62" s="30">
        <v>6.0000000000000001E-3</v>
      </c>
      <c r="J62" s="30">
        <v>9.0000000000000011E-3</v>
      </c>
      <c r="K62" s="35">
        <f t="shared" si="1"/>
        <v>0.18400000000000002</v>
      </c>
      <c r="L62" s="83">
        <f t="shared" si="7"/>
        <v>1.098901098901095E-2</v>
      </c>
      <c r="M62" s="97">
        <f t="shared" si="8"/>
        <v>1</v>
      </c>
      <c r="N62" s="83">
        <f t="shared" si="9"/>
        <v>7.0303996507030675E-2</v>
      </c>
      <c r="O62" s="83" t="str">
        <f t="shared" si="10"/>
        <v/>
      </c>
      <c r="P62" s="83">
        <f t="shared" si="11"/>
        <v>2.2316799714717117E-2</v>
      </c>
      <c r="Q62" s="83" t="str">
        <f t="shared" si="12"/>
        <v/>
      </c>
      <c r="R62" s="83">
        <f t="shared" si="13"/>
        <v>6.4054332110069501E-2</v>
      </c>
      <c r="S62" s="83" t="str">
        <f t="shared" si="14"/>
        <v/>
      </c>
      <c r="T62" s="83">
        <f t="shared" si="15"/>
        <v>5.1805705236765087E-2</v>
      </c>
      <c r="U62" s="83" t="str">
        <f t="shared" si="16"/>
        <v/>
      </c>
      <c r="V62" s="83">
        <f t="shared" si="17"/>
        <v>6.0009298282849732E-2</v>
      </c>
      <c r="W62" s="83" t="str">
        <f t="shared" si="18"/>
        <v/>
      </c>
      <c r="X62" s="83">
        <f t="shared" si="19"/>
        <v>5.0722219470067609E-2</v>
      </c>
      <c r="Y62" s="83" t="str">
        <f t="shared" si="20"/>
        <v/>
      </c>
      <c r="Z62" s="83"/>
      <c r="AA62" s="83"/>
      <c r="AB62" s="83"/>
      <c r="AC62" s="83">
        <f t="shared" si="35"/>
        <v>0.18000000000000002</v>
      </c>
      <c r="AD62" s="83">
        <f t="shared" si="36"/>
        <v>0.18270000000000003</v>
      </c>
      <c r="AE62" s="28">
        <v>0.13500000000000001</v>
      </c>
      <c r="AF62" s="29">
        <v>4.9000000000000002E-2</v>
      </c>
      <c r="AG62" s="45">
        <v>991105</v>
      </c>
      <c r="AH62" s="102">
        <f t="shared" si="21"/>
        <v>9.0039131668496086E-2</v>
      </c>
      <c r="AI62" s="102">
        <f t="shared" si="22"/>
        <v>7.0303996507030675E-2</v>
      </c>
      <c r="AJ62" s="102" t="str">
        <f t="shared" si="23"/>
        <v/>
      </c>
      <c r="AK62" s="102">
        <f t="shared" si="24"/>
        <v>2.2316799714717117E-2</v>
      </c>
      <c r="AL62" s="102" t="str">
        <f t="shared" si="25"/>
        <v/>
      </c>
      <c r="AM62" s="102">
        <f t="shared" si="26"/>
        <v>6.4054332110069501E-2</v>
      </c>
      <c r="AN62" s="102" t="str">
        <f t="shared" si="27"/>
        <v/>
      </c>
      <c r="AO62" s="102">
        <f t="shared" si="28"/>
        <v>5.1805705236765087E-2</v>
      </c>
      <c r="AP62" s="102" t="str">
        <f t="shared" si="29"/>
        <v/>
      </c>
      <c r="AQ62" s="102">
        <f t="shared" si="30"/>
        <v>6.0009298282849732E-2</v>
      </c>
      <c r="AR62" s="102" t="str">
        <f t="shared" si="31"/>
        <v/>
      </c>
      <c r="AS62" s="102">
        <f t="shared" si="32"/>
        <v>5.0722219470067609E-2</v>
      </c>
      <c r="AT62" s="102" t="str">
        <f t="shared" si="33"/>
        <v/>
      </c>
      <c r="AU62" s="46">
        <v>1143744</v>
      </c>
      <c r="AV62" s="102">
        <f t="shared" si="34"/>
        <v>7.4527252502780916E-2</v>
      </c>
      <c r="AW62" s="52">
        <f t="shared" si="2"/>
        <v>-152639</v>
      </c>
      <c r="AX62" s="56" t="s">
        <v>25</v>
      </c>
      <c r="AY62" s="99">
        <f t="shared" si="3"/>
        <v>-2.8337639301587624E-2</v>
      </c>
      <c r="AZ62" s="99" t="str">
        <f t="shared" si="4"/>
        <v/>
      </c>
      <c r="BA62" s="99">
        <f t="shared" si="5"/>
        <v>-2.8337639301587624E-2</v>
      </c>
      <c r="BB62" s="64"/>
      <c r="BC62" s="59"/>
      <c r="BD62" s="65"/>
      <c r="BG62" s="75"/>
    </row>
    <row r="63" spans="1:59">
      <c r="A63" s="13">
        <v>1990</v>
      </c>
      <c r="B63" s="94">
        <f t="shared" si="0"/>
        <v>5765128.4916201113</v>
      </c>
      <c r="C63" s="83">
        <f t="shared" si="6"/>
        <v>7.0303996507030675E-2</v>
      </c>
      <c r="D63" s="28">
        <v>8.1000000000000003E-2</v>
      </c>
      <c r="E63" s="29">
        <v>1.6E-2</v>
      </c>
      <c r="F63" s="28">
        <v>6.6000000000000003E-2</v>
      </c>
      <c r="G63" s="28">
        <v>1.7000000000000001E-2</v>
      </c>
      <c r="H63" s="29">
        <v>4.9000000000000002E-2</v>
      </c>
      <c r="I63" s="30">
        <v>6.0000000000000001E-3</v>
      </c>
      <c r="J63" s="30">
        <v>0.01</v>
      </c>
      <c r="K63" s="35">
        <f t="shared" si="1"/>
        <v>0.17900000000000002</v>
      </c>
      <c r="L63" s="83">
        <f t="shared" si="7"/>
        <v>-2.7173913043478271E-2</v>
      </c>
      <c r="M63" s="97">
        <f t="shared" si="8"/>
        <v>0</v>
      </c>
      <c r="N63" s="83" t="str">
        <f t="shared" si="9"/>
        <v/>
      </c>
      <c r="O63" s="83">
        <f t="shared" si="10"/>
        <v>2.2316799714717117E-2</v>
      </c>
      <c r="P63" s="83" t="str">
        <f t="shared" si="11"/>
        <v/>
      </c>
      <c r="Q63" s="83">
        <f t="shared" si="12"/>
        <v>6.4054332110069501E-2</v>
      </c>
      <c r="R63" s="83" t="str">
        <f t="shared" si="13"/>
        <v/>
      </c>
      <c r="S63" s="83">
        <f t="shared" si="14"/>
        <v>5.1805705236765087E-2</v>
      </c>
      <c r="T63" s="83" t="str">
        <f t="shared" si="15"/>
        <v/>
      </c>
      <c r="U63" s="83">
        <f t="shared" si="16"/>
        <v>6.0009298282849732E-2</v>
      </c>
      <c r="V63" s="83" t="str">
        <f t="shared" si="17"/>
        <v/>
      </c>
      <c r="W63" s="83">
        <f t="shared" si="18"/>
        <v>5.0722219470067609E-2</v>
      </c>
      <c r="X63" s="83" t="str">
        <f t="shared" si="19"/>
        <v/>
      </c>
      <c r="Y63" s="83">
        <f t="shared" si="20"/>
        <v>5.2039872112831453E-2</v>
      </c>
      <c r="Z63" s="83"/>
      <c r="AA63" s="83"/>
      <c r="AB63" s="83"/>
      <c r="AC63" s="83">
        <f t="shared" si="35"/>
        <v>0.18020000000000003</v>
      </c>
      <c r="AD63" s="83">
        <f t="shared" si="36"/>
        <v>0.18150000000000002</v>
      </c>
      <c r="AE63" s="28">
        <v>0.13100000000000001</v>
      </c>
      <c r="AF63" s="29">
        <v>4.9000000000000002E-2</v>
      </c>
      <c r="AG63" s="45">
        <v>1031958</v>
      </c>
      <c r="AH63" s="102">
        <f t="shared" si="21"/>
        <v>4.1219648775861373E-2</v>
      </c>
      <c r="AI63" s="102">
        <f t="shared" si="22"/>
        <v>2.2316799714717117E-2</v>
      </c>
      <c r="AJ63" s="102" t="str">
        <f t="shared" si="23"/>
        <v/>
      </c>
      <c r="AK63" s="102">
        <f t="shared" si="24"/>
        <v>6.4054332110069501E-2</v>
      </c>
      <c r="AL63" s="102" t="str">
        <f t="shared" si="25"/>
        <v/>
      </c>
      <c r="AM63" s="102">
        <f t="shared" si="26"/>
        <v>5.1805705236765087E-2</v>
      </c>
      <c r="AN63" s="102" t="str">
        <f t="shared" si="27"/>
        <v/>
      </c>
      <c r="AO63" s="102">
        <f t="shared" si="28"/>
        <v>6.0009298282849732E-2</v>
      </c>
      <c r="AP63" s="102" t="str">
        <f t="shared" si="29"/>
        <v/>
      </c>
      <c r="AQ63" s="102">
        <f t="shared" si="30"/>
        <v>5.0722219470067609E-2</v>
      </c>
      <c r="AR63" s="102" t="str">
        <f t="shared" si="31"/>
        <v/>
      </c>
      <c r="AS63" s="102">
        <f t="shared" si="32"/>
        <v>5.2039872112831453E-2</v>
      </c>
      <c r="AT63" s="102" t="str">
        <f t="shared" si="33"/>
        <v/>
      </c>
      <c r="AU63" s="46">
        <v>1252994</v>
      </c>
      <c r="AV63" s="102">
        <f t="shared" si="34"/>
        <v>9.5519626769626775E-2</v>
      </c>
      <c r="AW63" s="52">
        <f t="shared" si="2"/>
        <v>-221036</v>
      </c>
      <c r="AX63" s="56" t="s">
        <v>25</v>
      </c>
      <c r="AY63" s="99">
        <f t="shared" si="3"/>
        <v>-3.8340168882842134E-2</v>
      </c>
      <c r="AZ63" s="99" t="str">
        <f t="shared" si="4"/>
        <v/>
      </c>
      <c r="BA63" s="99">
        <f t="shared" si="5"/>
        <v>-3.8340168882842134E-2</v>
      </c>
      <c r="BB63" s="64"/>
      <c r="BC63" s="59"/>
      <c r="BD63" s="65"/>
      <c r="BG63" s="75"/>
    </row>
    <row r="64" spans="1:59">
      <c r="A64" s="13">
        <v>1991</v>
      </c>
      <c r="B64" s="94">
        <f t="shared" si="0"/>
        <v>5893787.7094972059</v>
      </c>
      <c r="C64" s="83">
        <f t="shared" si="6"/>
        <v>2.2316799714717117E-2</v>
      </c>
      <c r="D64" s="28">
        <v>7.9000000000000001E-2</v>
      </c>
      <c r="E64" s="29">
        <v>1.7000000000000001E-2</v>
      </c>
      <c r="F64" s="28">
        <v>6.7000000000000004E-2</v>
      </c>
      <c r="G64" s="28">
        <v>1.7000000000000001E-2</v>
      </c>
      <c r="H64" s="29">
        <v>0.05</v>
      </c>
      <c r="I64" s="30">
        <v>6.9999999999999993E-3</v>
      </c>
      <c r="J64" s="30">
        <v>9.0000000000000011E-3</v>
      </c>
      <c r="K64" s="35">
        <f t="shared" si="1"/>
        <v>0.17900000000000002</v>
      </c>
      <c r="L64" s="83">
        <f t="shared" si="7"/>
        <v>0</v>
      </c>
      <c r="M64" s="97">
        <f t="shared" si="8"/>
        <v>0</v>
      </c>
      <c r="N64" s="83" t="str">
        <f t="shared" si="9"/>
        <v/>
      </c>
      <c r="O64" s="83">
        <f t="shared" si="10"/>
        <v>6.4054332110069501E-2</v>
      </c>
      <c r="P64" s="83" t="str">
        <f t="shared" si="11"/>
        <v/>
      </c>
      <c r="Q64" s="83">
        <f t="shared" si="12"/>
        <v>5.1805705236765087E-2</v>
      </c>
      <c r="R64" s="83" t="str">
        <f t="shared" si="13"/>
        <v/>
      </c>
      <c r="S64" s="83">
        <f t="shared" si="14"/>
        <v>6.0009298282849732E-2</v>
      </c>
      <c r="T64" s="83" t="str">
        <f t="shared" si="15"/>
        <v/>
      </c>
      <c r="U64" s="83">
        <f t="shared" si="16"/>
        <v>5.0722219470067609E-2</v>
      </c>
      <c r="V64" s="83" t="str">
        <f t="shared" si="17"/>
        <v/>
      </c>
      <c r="W64" s="83">
        <f t="shared" si="18"/>
        <v>5.2039872112831453E-2</v>
      </c>
      <c r="X64" s="83" t="str">
        <f t="shared" si="19"/>
        <v/>
      </c>
      <c r="Y64" s="83">
        <f t="shared" si="20"/>
        <v>5.8680759673604754E-2</v>
      </c>
      <c r="Z64" s="83"/>
      <c r="AA64" s="83"/>
      <c r="AB64" s="83"/>
      <c r="AC64" s="83">
        <f t="shared" si="35"/>
        <v>0.18140000000000003</v>
      </c>
      <c r="AD64" s="83">
        <f t="shared" si="36"/>
        <v>0.17980000000000002</v>
      </c>
      <c r="AE64" s="28">
        <v>0.128</v>
      </c>
      <c r="AF64" s="29">
        <v>0.05</v>
      </c>
      <c r="AG64" s="45">
        <v>1054988</v>
      </c>
      <c r="AH64" s="102">
        <f t="shared" si="21"/>
        <v>2.2316799714717117E-2</v>
      </c>
      <c r="AI64" s="102">
        <f t="shared" si="22"/>
        <v>6.4054332110069501E-2</v>
      </c>
      <c r="AJ64" s="102" t="str">
        <f t="shared" si="23"/>
        <v/>
      </c>
      <c r="AK64" s="102">
        <f t="shared" si="24"/>
        <v>5.1805705236765087E-2</v>
      </c>
      <c r="AL64" s="102" t="str">
        <f t="shared" si="25"/>
        <v/>
      </c>
      <c r="AM64" s="102">
        <f t="shared" si="26"/>
        <v>6.0009298282849732E-2</v>
      </c>
      <c r="AN64" s="102" t="str">
        <f t="shared" si="27"/>
        <v/>
      </c>
      <c r="AO64" s="102">
        <f t="shared" si="28"/>
        <v>5.0722219470067609E-2</v>
      </c>
      <c r="AP64" s="102" t="str">
        <f t="shared" si="29"/>
        <v/>
      </c>
      <c r="AQ64" s="102">
        <f t="shared" si="30"/>
        <v>5.2039872112831453E-2</v>
      </c>
      <c r="AR64" s="102" t="str">
        <f t="shared" si="31"/>
        <v/>
      </c>
      <c r="AS64" s="102">
        <f t="shared" si="32"/>
        <v>5.8680759673604754E-2</v>
      </c>
      <c r="AT64" s="102" t="str">
        <f t="shared" si="33"/>
        <v/>
      </c>
      <c r="AU64" s="46">
        <v>1324226</v>
      </c>
      <c r="AV64" s="102">
        <f t="shared" si="34"/>
        <v>5.6849434235120011E-2</v>
      </c>
      <c r="AW64" s="52">
        <f t="shared" si="2"/>
        <v>-269238</v>
      </c>
      <c r="AX64" s="56" t="s">
        <v>25</v>
      </c>
      <c r="AY64" s="99">
        <f t="shared" si="3"/>
        <v>-4.5681658938300729E-2</v>
      </c>
      <c r="AZ64" s="99" t="str">
        <f t="shared" si="4"/>
        <v/>
      </c>
      <c r="BA64" s="99">
        <f t="shared" si="5"/>
        <v>-4.5681658938300729E-2</v>
      </c>
      <c r="BB64" s="64"/>
      <c r="BC64" s="59"/>
      <c r="BD64" s="65"/>
      <c r="BG64" s="75"/>
    </row>
    <row r="65" spans="1:59">
      <c r="A65" s="13">
        <v>1992</v>
      </c>
      <c r="B65" s="94">
        <f t="shared" si="0"/>
        <v>6271310.3448275859</v>
      </c>
      <c r="C65" s="83">
        <f t="shared" si="6"/>
        <v>6.4054332110069501E-2</v>
      </c>
      <c r="D65" s="28">
        <v>7.5999999999999998E-2</v>
      </c>
      <c r="E65" s="29">
        <v>1.6E-2</v>
      </c>
      <c r="F65" s="28">
        <v>6.6000000000000003E-2</v>
      </c>
      <c r="G65" s="28">
        <v>1.8000000000000002E-2</v>
      </c>
      <c r="H65" s="29">
        <v>4.8000000000000001E-2</v>
      </c>
      <c r="I65" s="30">
        <v>6.9999999999999993E-3</v>
      </c>
      <c r="J65" s="30">
        <v>9.0000000000000011E-3</v>
      </c>
      <c r="K65" s="35">
        <f t="shared" si="1"/>
        <v>0.17400000000000002</v>
      </c>
      <c r="L65" s="83">
        <f t="shared" si="7"/>
        <v>-2.7932960893854775E-2</v>
      </c>
      <c r="M65" s="97">
        <f t="shared" si="8"/>
        <v>0</v>
      </c>
      <c r="N65" s="83" t="str">
        <f t="shared" si="9"/>
        <v/>
      </c>
      <c r="O65" s="83">
        <f t="shared" si="10"/>
        <v>5.1805705236765087E-2</v>
      </c>
      <c r="P65" s="83" t="str">
        <f t="shared" si="11"/>
        <v/>
      </c>
      <c r="Q65" s="83">
        <f t="shared" si="12"/>
        <v>6.0009298282849732E-2</v>
      </c>
      <c r="R65" s="83" t="str">
        <f t="shared" si="13"/>
        <v/>
      </c>
      <c r="S65" s="83">
        <f t="shared" si="14"/>
        <v>5.0722219470067609E-2</v>
      </c>
      <c r="T65" s="83" t="str">
        <f t="shared" si="15"/>
        <v/>
      </c>
      <c r="U65" s="83">
        <f t="shared" si="16"/>
        <v>5.2039872112831453E-2</v>
      </c>
      <c r="V65" s="83" t="str">
        <f t="shared" si="17"/>
        <v/>
      </c>
      <c r="W65" s="83">
        <f t="shared" si="18"/>
        <v>5.8680759673604754E-2</v>
      </c>
      <c r="X65" s="83" t="str">
        <f t="shared" si="19"/>
        <v/>
      </c>
      <c r="Y65" s="83">
        <f t="shared" si="20"/>
        <v>5.20731089542259E-2</v>
      </c>
      <c r="Z65" s="83">
        <f>AVERAGE(K62:K65)</f>
        <v>0.17900000000000002</v>
      </c>
      <c r="AA65" s="83"/>
      <c r="AB65" s="83"/>
      <c r="AC65" s="83">
        <f t="shared" si="35"/>
        <v>0.17960000000000004</v>
      </c>
      <c r="AD65" s="83">
        <f t="shared" si="36"/>
        <v>0.17810000000000001</v>
      </c>
      <c r="AE65" s="28">
        <v>0.126</v>
      </c>
      <c r="AF65" s="29">
        <v>4.8000000000000001E-2</v>
      </c>
      <c r="AG65" s="45">
        <v>1091208</v>
      </c>
      <c r="AH65" s="102">
        <f t="shared" si="21"/>
        <v>3.4332144062302117E-2</v>
      </c>
      <c r="AI65" s="102">
        <f t="shared" si="22"/>
        <v>5.1805705236765087E-2</v>
      </c>
      <c r="AJ65" s="102" t="str">
        <f t="shared" si="23"/>
        <v/>
      </c>
      <c r="AK65" s="102">
        <f t="shared" si="24"/>
        <v>6.0009298282849732E-2</v>
      </c>
      <c r="AL65" s="102" t="str">
        <f t="shared" si="25"/>
        <v/>
      </c>
      <c r="AM65" s="102">
        <f t="shared" si="26"/>
        <v>5.0722219470067609E-2</v>
      </c>
      <c r="AN65" s="102" t="str">
        <f t="shared" si="27"/>
        <v/>
      </c>
      <c r="AO65" s="102">
        <f t="shared" si="28"/>
        <v>5.2039872112831453E-2</v>
      </c>
      <c r="AP65" s="102" t="str">
        <f t="shared" si="29"/>
        <v/>
      </c>
      <c r="AQ65" s="102">
        <f t="shared" si="30"/>
        <v>5.8680759673604754E-2</v>
      </c>
      <c r="AR65" s="102" t="str">
        <f t="shared" si="31"/>
        <v/>
      </c>
      <c r="AS65" s="102">
        <f t="shared" si="32"/>
        <v>5.20731089542259E-2</v>
      </c>
      <c r="AT65" s="102" t="str">
        <f t="shared" si="33"/>
        <v/>
      </c>
      <c r="AU65" s="46">
        <v>1381529</v>
      </c>
      <c r="AV65" s="102">
        <f t="shared" si="34"/>
        <v>4.3272825031376749E-2</v>
      </c>
      <c r="AW65" s="52">
        <f t="shared" si="2"/>
        <v>-290321</v>
      </c>
      <c r="AX65" s="56" t="s">
        <v>25</v>
      </c>
      <c r="AY65" s="99">
        <f t="shared" si="3"/>
        <v>-4.6293515076868942E-2</v>
      </c>
      <c r="AZ65" s="99" t="str">
        <f t="shared" si="4"/>
        <v/>
      </c>
      <c r="BA65" s="99">
        <f t="shared" si="5"/>
        <v>-4.6293515076868942E-2</v>
      </c>
      <c r="BB65" s="68">
        <f>SUM(AG54:AG65)</f>
        <v>9920015</v>
      </c>
      <c r="BC65" s="69">
        <f t="shared" ref="BC65" si="39">SUM(AU54:AU65)</f>
        <v>12191805</v>
      </c>
      <c r="BD65" s="67">
        <f>SUM(AW54:AW65)</f>
        <v>-2271790</v>
      </c>
      <c r="BG65" s="35">
        <f>BD65/BB65</f>
        <v>-0.22901074242327255</v>
      </c>
    </row>
    <row r="66" spans="1:59">
      <c r="A66" s="13">
        <v>1993</v>
      </c>
      <c r="B66" s="94">
        <f t="shared" si="0"/>
        <v>6596199.9999999991</v>
      </c>
      <c r="C66" s="83">
        <f t="shared" si="6"/>
        <v>5.1805705236765087E-2</v>
      </c>
      <c r="D66" s="28">
        <v>7.6999999999999999E-2</v>
      </c>
      <c r="E66" s="29">
        <v>1.8000000000000002E-2</v>
      </c>
      <c r="F66" s="28">
        <v>6.5000000000000002E-2</v>
      </c>
      <c r="G66" s="28">
        <v>1.8000000000000002E-2</v>
      </c>
      <c r="H66" s="29">
        <v>4.7E-2</v>
      </c>
      <c r="I66" s="30">
        <v>6.9999999999999993E-3</v>
      </c>
      <c r="J66" s="30">
        <v>8.0000000000000002E-3</v>
      </c>
      <c r="K66" s="35">
        <f t="shared" si="1"/>
        <v>0.17500000000000002</v>
      </c>
      <c r="L66" s="83">
        <f t="shared" si="7"/>
        <v>5.7471264367816577E-3</v>
      </c>
      <c r="M66" s="97">
        <f t="shared" si="8"/>
        <v>1</v>
      </c>
      <c r="N66" s="83">
        <f t="shared" si="9"/>
        <v>6.0009298282849732E-2</v>
      </c>
      <c r="O66" s="83" t="str">
        <f t="shared" si="10"/>
        <v/>
      </c>
      <c r="P66" s="83">
        <f t="shared" si="11"/>
        <v>5.0722219470067609E-2</v>
      </c>
      <c r="Q66" s="83" t="str">
        <f t="shared" si="12"/>
        <v/>
      </c>
      <c r="R66" s="83">
        <f t="shared" si="13"/>
        <v>5.2039872112831453E-2</v>
      </c>
      <c r="S66" s="83" t="str">
        <f t="shared" si="14"/>
        <v/>
      </c>
      <c r="T66" s="83">
        <f t="shared" si="15"/>
        <v>5.8680759673604754E-2</v>
      </c>
      <c r="U66" s="83" t="str">
        <f t="shared" si="16"/>
        <v/>
      </c>
      <c r="V66" s="83">
        <f t="shared" si="17"/>
        <v>5.20731089542259E-2</v>
      </c>
      <c r="W66" s="83" t="str">
        <f t="shared" si="18"/>
        <v/>
      </c>
      <c r="X66" s="83">
        <f t="shared" si="19"/>
        <v>6.6739447740523872E-2</v>
      </c>
      <c r="Y66" s="83" t="str">
        <f t="shared" si="20"/>
        <v/>
      </c>
      <c r="Z66" s="83"/>
      <c r="AA66" s="83"/>
      <c r="AB66" s="83"/>
      <c r="AC66" s="83">
        <f t="shared" si="35"/>
        <v>0.17820000000000003</v>
      </c>
      <c r="AD66" s="83">
        <f t="shared" si="36"/>
        <v>0.17810000000000001</v>
      </c>
      <c r="AE66" s="28">
        <v>0.128</v>
      </c>
      <c r="AF66" s="29">
        <v>4.7E-2</v>
      </c>
      <c r="AG66" s="45">
        <v>1154335</v>
      </c>
      <c r="AH66" s="102">
        <f t="shared" si="21"/>
        <v>5.7850565611688998E-2</v>
      </c>
      <c r="AI66" s="102">
        <f t="shared" si="22"/>
        <v>6.0009298282849732E-2</v>
      </c>
      <c r="AJ66" s="102" t="str">
        <f t="shared" si="23"/>
        <v/>
      </c>
      <c r="AK66" s="102">
        <f t="shared" si="24"/>
        <v>5.0722219470067609E-2</v>
      </c>
      <c r="AL66" s="102" t="str">
        <f t="shared" si="25"/>
        <v/>
      </c>
      <c r="AM66" s="102">
        <f t="shared" si="26"/>
        <v>5.2039872112831453E-2</v>
      </c>
      <c r="AN66" s="102" t="str">
        <f t="shared" si="27"/>
        <v/>
      </c>
      <c r="AO66" s="102">
        <f t="shared" si="28"/>
        <v>5.8680759673604754E-2</v>
      </c>
      <c r="AP66" s="102" t="str">
        <f t="shared" si="29"/>
        <v/>
      </c>
      <c r="AQ66" s="102">
        <f t="shared" si="30"/>
        <v>5.20731089542259E-2</v>
      </c>
      <c r="AR66" s="102" t="str">
        <f t="shared" si="31"/>
        <v/>
      </c>
      <c r="AS66" s="102">
        <f t="shared" si="32"/>
        <v>6.6739447740523872E-2</v>
      </c>
      <c r="AT66" s="102" t="str">
        <f t="shared" si="33"/>
        <v/>
      </c>
      <c r="AU66" s="46">
        <v>1409386</v>
      </c>
      <c r="AV66" s="102">
        <f t="shared" si="34"/>
        <v>2.0163890877426427E-2</v>
      </c>
      <c r="AW66" s="52">
        <f t="shared" si="2"/>
        <v>-255051</v>
      </c>
      <c r="AX66" s="56" t="s">
        <v>24</v>
      </c>
      <c r="AY66" s="99">
        <f t="shared" si="3"/>
        <v>-3.8666353354961956E-2</v>
      </c>
      <c r="AZ66" s="99">
        <f t="shared" si="4"/>
        <v>-3.8666353354961956E-2</v>
      </c>
      <c r="BA66" s="99" t="str">
        <f t="shared" si="5"/>
        <v/>
      </c>
      <c r="BB66" s="64"/>
      <c r="BC66" s="59"/>
      <c r="BD66" s="65"/>
      <c r="BG66" s="75"/>
    </row>
    <row r="67" spans="1:59">
      <c r="A67" s="13">
        <v>1994</v>
      </c>
      <c r="B67" s="94">
        <f t="shared" si="0"/>
        <v>6992033.3333333321</v>
      </c>
      <c r="C67" s="83">
        <f t="shared" si="6"/>
        <v>6.0009298282849732E-2</v>
      </c>
      <c r="D67" s="28">
        <v>7.8E-2</v>
      </c>
      <c r="E67" s="29">
        <v>0.02</v>
      </c>
      <c r="F67" s="28">
        <v>6.6000000000000003E-2</v>
      </c>
      <c r="G67" s="28">
        <v>1.8000000000000002E-2</v>
      </c>
      <c r="H67" s="29">
        <v>4.8000000000000001E-2</v>
      </c>
      <c r="I67" s="30">
        <v>8.0000000000000002E-3</v>
      </c>
      <c r="J67" s="30">
        <v>8.0000000000000002E-3</v>
      </c>
      <c r="K67" s="35">
        <f t="shared" si="1"/>
        <v>0.18000000000000002</v>
      </c>
      <c r="L67" s="83">
        <f t="shared" si="7"/>
        <v>2.8571428571428692E-2</v>
      </c>
      <c r="M67" s="97">
        <f t="shared" si="8"/>
        <v>1</v>
      </c>
      <c r="N67" s="83">
        <f t="shared" si="9"/>
        <v>5.0722219470067609E-2</v>
      </c>
      <c r="O67" s="83" t="str">
        <f t="shared" si="10"/>
        <v/>
      </c>
      <c r="P67" s="83">
        <f t="shared" si="11"/>
        <v>5.2039872112831453E-2</v>
      </c>
      <c r="Q67" s="83" t="str">
        <f t="shared" si="12"/>
        <v/>
      </c>
      <c r="R67" s="83">
        <f t="shared" si="13"/>
        <v>5.8680759673604754E-2</v>
      </c>
      <c r="S67" s="83" t="str">
        <f t="shared" si="14"/>
        <v/>
      </c>
      <c r="T67" s="83">
        <f t="shared" si="15"/>
        <v>5.20731089542259E-2</v>
      </c>
      <c r="U67" s="83" t="str">
        <f t="shared" si="16"/>
        <v/>
      </c>
      <c r="V67" s="83">
        <f t="shared" si="17"/>
        <v>6.6739447740523872E-2</v>
      </c>
      <c r="W67" s="83" t="str">
        <f t="shared" si="18"/>
        <v/>
      </c>
      <c r="X67" s="83">
        <f t="shared" si="19"/>
        <v>7.5769496037745743E-2</v>
      </c>
      <c r="Y67" s="83" t="str">
        <f t="shared" si="20"/>
        <v/>
      </c>
      <c r="Z67" s="83"/>
      <c r="AA67" s="83"/>
      <c r="AB67" s="83"/>
      <c r="AC67" s="83">
        <f t="shared" si="35"/>
        <v>0.17740000000000003</v>
      </c>
      <c r="AD67" s="83">
        <f t="shared" si="36"/>
        <v>0.17870000000000003</v>
      </c>
      <c r="AE67" s="28">
        <v>0.13200000000000001</v>
      </c>
      <c r="AF67" s="29">
        <v>4.8000000000000001E-2</v>
      </c>
      <c r="AG67" s="45">
        <v>1258566</v>
      </c>
      <c r="AH67" s="102">
        <f t="shared" si="21"/>
        <v>9.0295278233788245E-2</v>
      </c>
      <c r="AI67" s="102">
        <f t="shared" si="22"/>
        <v>5.0722219470067609E-2</v>
      </c>
      <c r="AJ67" s="102" t="str">
        <f t="shared" si="23"/>
        <v/>
      </c>
      <c r="AK67" s="102">
        <f t="shared" si="24"/>
        <v>5.2039872112831453E-2</v>
      </c>
      <c r="AL67" s="102" t="str">
        <f t="shared" si="25"/>
        <v/>
      </c>
      <c r="AM67" s="102">
        <f t="shared" si="26"/>
        <v>5.8680759673604754E-2</v>
      </c>
      <c r="AN67" s="102" t="str">
        <f t="shared" si="27"/>
        <v/>
      </c>
      <c r="AO67" s="102">
        <f t="shared" si="28"/>
        <v>5.20731089542259E-2</v>
      </c>
      <c r="AP67" s="102" t="str">
        <f t="shared" si="29"/>
        <v/>
      </c>
      <c r="AQ67" s="102">
        <f t="shared" si="30"/>
        <v>6.6739447740523872E-2</v>
      </c>
      <c r="AR67" s="102" t="str">
        <f t="shared" si="31"/>
        <v/>
      </c>
      <c r="AS67" s="102">
        <f t="shared" si="32"/>
        <v>7.5769496037745743E-2</v>
      </c>
      <c r="AT67" s="102" t="str">
        <f t="shared" si="33"/>
        <v/>
      </c>
      <c r="AU67" s="46">
        <v>1461753</v>
      </c>
      <c r="AV67" s="102">
        <f t="shared" si="34"/>
        <v>3.7155896255532506E-2</v>
      </c>
      <c r="AW67" s="52">
        <f t="shared" si="2"/>
        <v>-203187</v>
      </c>
      <c r="AX67" s="56" t="s">
        <v>24</v>
      </c>
      <c r="AY67" s="99">
        <f t="shared" si="3"/>
        <v>-2.9059787091022644E-2</v>
      </c>
      <c r="AZ67" s="99">
        <f t="shared" si="4"/>
        <v>-2.9059787091022644E-2</v>
      </c>
      <c r="BA67" s="99" t="str">
        <f t="shared" si="5"/>
        <v/>
      </c>
      <c r="BB67" s="64"/>
      <c r="BC67" s="59"/>
      <c r="BD67" s="65"/>
      <c r="BG67" s="75"/>
    </row>
    <row r="68" spans="1:59">
      <c r="A68" s="13">
        <v>1995</v>
      </c>
      <c r="B68" s="94">
        <f t="shared" si="0"/>
        <v>7346684.7826086944</v>
      </c>
      <c r="C68" s="83">
        <f t="shared" si="6"/>
        <v>5.0722219470067609E-2</v>
      </c>
      <c r="D68" s="28">
        <v>0.08</v>
      </c>
      <c r="E68" s="29">
        <v>2.1000000000000001E-2</v>
      </c>
      <c r="F68" s="28">
        <v>6.6000000000000003E-2</v>
      </c>
      <c r="G68" s="28">
        <v>1.8000000000000002E-2</v>
      </c>
      <c r="H68" s="29">
        <v>4.8000000000000001E-2</v>
      </c>
      <c r="I68" s="30">
        <v>8.0000000000000002E-3</v>
      </c>
      <c r="J68" s="30">
        <v>9.0000000000000011E-3</v>
      </c>
      <c r="K68" s="35">
        <f t="shared" si="1"/>
        <v>0.18400000000000002</v>
      </c>
      <c r="L68" s="83">
        <f t="shared" si="7"/>
        <v>2.2222222222222143E-2</v>
      </c>
      <c r="M68" s="97">
        <f t="shared" si="8"/>
        <v>1</v>
      </c>
      <c r="N68" s="83">
        <f t="shared" si="9"/>
        <v>5.2039872112831453E-2</v>
      </c>
      <c r="O68" s="83" t="str">
        <f t="shared" si="10"/>
        <v/>
      </c>
      <c r="P68" s="83">
        <f t="shared" si="11"/>
        <v>5.8680759673604754E-2</v>
      </c>
      <c r="Q68" s="83" t="str">
        <f t="shared" si="12"/>
        <v/>
      </c>
      <c r="R68" s="83">
        <f t="shared" si="13"/>
        <v>5.20731089542259E-2</v>
      </c>
      <c r="S68" s="83" t="str">
        <f t="shared" si="14"/>
        <v/>
      </c>
      <c r="T68" s="83">
        <f t="shared" si="15"/>
        <v>6.6739447740523872E-2</v>
      </c>
      <c r="U68" s="83" t="str">
        <f t="shared" si="16"/>
        <v/>
      </c>
      <c r="V68" s="83">
        <f t="shared" si="17"/>
        <v>7.5769496037745743E-2</v>
      </c>
      <c r="W68" s="83" t="str">
        <f t="shared" si="18"/>
        <v/>
      </c>
      <c r="X68" s="83">
        <f t="shared" si="19"/>
        <v>3.8903689608464465E-2</v>
      </c>
      <c r="Y68" s="83" t="str">
        <f t="shared" si="20"/>
        <v/>
      </c>
      <c r="Z68" s="83"/>
      <c r="AA68" s="83"/>
      <c r="AB68" s="83"/>
      <c r="AC68" s="83">
        <f t="shared" si="35"/>
        <v>0.17840000000000003</v>
      </c>
      <c r="AD68" s="83">
        <f t="shared" si="36"/>
        <v>0.17929999999999999</v>
      </c>
      <c r="AE68" s="28">
        <v>0.13600000000000001</v>
      </c>
      <c r="AF68" s="29">
        <v>4.8000000000000001E-2</v>
      </c>
      <c r="AG68" s="45">
        <v>1351790</v>
      </c>
      <c r="AH68" s="102">
        <f t="shared" si="21"/>
        <v>7.4071602124958114E-2</v>
      </c>
      <c r="AI68" s="102">
        <f t="shared" si="22"/>
        <v>5.2039872112831453E-2</v>
      </c>
      <c r="AJ68" s="102" t="str">
        <f t="shared" si="23"/>
        <v/>
      </c>
      <c r="AK68" s="102">
        <f t="shared" si="24"/>
        <v>5.8680759673604754E-2</v>
      </c>
      <c r="AL68" s="102" t="str">
        <f t="shared" si="25"/>
        <v/>
      </c>
      <c r="AM68" s="102">
        <f t="shared" si="26"/>
        <v>5.20731089542259E-2</v>
      </c>
      <c r="AN68" s="102" t="str">
        <f t="shared" si="27"/>
        <v/>
      </c>
      <c r="AO68" s="102">
        <f t="shared" si="28"/>
        <v>6.6739447740523872E-2</v>
      </c>
      <c r="AP68" s="102" t="str">
        <f t="shared" si="29"/>
        <v/>
      </c>
      <c r="AQ68" s="102">
        <f t="shared" si="30"/>
        <v>7.5769496037745743E-2</v>
      </c>
      <c r="AR68" s="102" t="str">
        <f t="shared" si="31"/>
        <v/>
      </c>
      <c r="AS68" s="102">
        <f t="shared" si="32"/>
        <v>3.8903689608464465E-2</v>
      </c>
      <c r="AT68" s="102" t="str">
        <f t="shared" si="33"/>
        <v/>
      </c>
      <c r="AU68" s="46">
        <v>1515742</v>
      </c>
      <c r="AV68" s="102">
        <f t="shared" si="34"/>
        <v>3.6934420521113953E-2</v>
      </c>
      <c r="AW68" s="52">
        <f t="shared" si="2"/>
        <v>-163952</v>
      </c>
      <c r="AX68" s="56" t="s">
        <v>24</v>
      </c>
      <c r="AY68" s="99">
        <f t="shared" si="3"/>
        <v>-2.2316460396955153E-2</v>
      </c>
      <c r="AZ68" s="99">
        <f t="shared" si="4"/>
        <v>-2.2316460396955153E-2</v>
      </c>
      <c r="BA68" s="99" t="str">
        <f t="shared" si="5"/>
        <v/>
      </c>
      <c r="BB68" s="64"/>
      <c r="BC68" s="59"/>
      <c r="BD68" s="65"/>
      <c r="BG68" s="75"/>
    </row>
    <row r="69" spans="1:59">
      <c r="A69" s="13">
        <v>1996</v>
      </c>
      <c r="B69" s="94">
        <f t="shared" si="0"/>
        <v>7729005.3191489354</v>
      </c>
      <c r="C69" s="83">
        <f t="shared" si="6"/>
        <v>5.2039872112831453E-2</v>
      </c>
      <c r="D69" s="28">
        <v>8.5000000000000006E-2</v>
      </c>
      <c r="E69" s="29">
        <v>2.2000000000000002E-2</v>
      </c>
      <c r="F69" s="28">
        <v>6.6000000000000003E-2</v>
      </c>
      <c r="G69" s="28">
        <v>1.8000000000000002E-2</v>
      </c>
      <c r="H69" s="29">
        <v>4.8000000000000001E-2</v>
      </c>
      <c r="I69" s="30">
        <v>6.9999999999999993E-3</v>
      </c>
      <c r="J69" s="30">
        <v>8.0000000000000002E-3</v>
      </c>
      <c r="K69" s="35">
        <f t="shared" si="1"/>
        <v>0.18800000000000003</v>
      </c>
      <c r="L69" s="83">
        <f t="shared" si="7"/>
        <v>2.1739130434782705E-2</v>
      </c>
      <c r="M69" s="97">
        <f t="shared" si="8"/>
        <v>1</v>
      </c>
      <c r="N69" s="83">
        <f t="shared" si="9"/>
        <v>5.8680759673604754E-2</v>
      </c>
      <c r="O69" s="83" t="str">
        <f t="shared" si="10"/>
        <v/>
      </c>
      <c r="P69" s="83">
        <f t="shared" si="11"/>
        <v>5.20731089542259E-2</v>
      </c>
      <c r="Q69" s="83" t="str">
        <f t="shared" si="12"/>
        <v/>
      </c>
      <c r="R69" s="83">
        <f t="shared" si="13"/>
        <v>6.6739447740523872E-2</v>
      </c>
      <c r="S69" s="83" t="str">
        <f t="shared" si="14"/>
        <v/>
      </c>
      <c r="T69" s="83">
        <f t="shared" si="15"/>
        <v>7.5769496037745743E-2</v>
      </c>
      <c r="U69" s="83" t="str">
        <f t="shared" si="16"/>
        <v/>
      </c>
      <c r="V69" s="83">
        <f t="shared" si="17"/>
        <v>3.8903689608464465E-2</v>
      </c>
      <c r="W69" s="83" t="str">
        <f t="shared" si="18"/>
        <v/>
      </c>
      <c r="X69" s="83">
        <f t="shared" si="19"/>
        <v>3.7697160604653224E-2</v>
      </c>
      <c r="Y69" s="83" t="str">
        <f t="shared" si="20"/>
        <v/>
      </c>
      <c r="Z69" s="83"/>
      <c r="AA69" s="83"/>
      <c r="AB69" s="83"/>
      <c r="AC69" s="83">
        <f t="shared" si="35"/>
        <v>0.18020000000000003</v>
      </c>
      <c r="AD69" s="83">
        <f t="shared" si="36"/>
        <v>0.18080000000000002</v>
      </c>
      <c r="AE69" s="28">
        <v>0.14099999999999999</v>
      </c>
      <c r="AF69" s="29">
        <v>4.8000000000000001E-2</v>
      </c>
      <c r="AG69" s="45">
        <v>1453053</v>
      </c>
      <c r="AH69" s="102">
        <f t="shared" si="21"/>
        <v>7.4910304115284099E-2</v>
      </c>
      <c r="AI69" s="102">
        <f t="shared" si="22"/>
        <v>5.8680759673604754E-2</v>
      </c>
      <c r="AJ69" s="102" t="str">
        <f t="shared" si="23"/>
        <v/>
      </c>
      <c r="AK69" s="102">
        <f t="shared" si="24"/>
        <v>5.20731089542259E-2</v>
      </c>
      <c r="AL69" s="102" t="str">
        <f t="shared" si="25"/>
        <v/>
      </c>
      <c r="AM69" s="102">
        <f t="shared" si="26"/>
        <v>6.6739447740523872E-2</v>
      </c>
      <c r="AN69" s="102" t="str">
        <f t="shared" si="27"/>
        <v/>
      </c>
      <c r="AO69" s="102">
        <f t="shared" si="28"/>
        <v>7.5769496037745743E-2</v>
      </c>
      <c r="AP69" s="102" t="str">
        <f t="shared" si="29"/>
        <v/>
      </c>
      <c r="AQ69" s="102">
        <f t="shared" si="30"/>
        <v>3.8903689608464465E-2</v>
      </c>
      <c r="AR69" s="102" t="str">
        <f t="shared" si="31"/>
        <v/>
      </c>
      <c r="AS69" s="102">
        <f t="shared" si="32"/>
        <v>3.7697160604653224E-2</v>
      </c>
      <c r="AT69" s="102" t="str">
        <f t="shared" si="33"/>
        <v/>
      </c>
      <c r="AU69" s="46">
        <v>1560484</v>
      </c>
      <c r="AV69" s="102">
        <f t="shared" si="34"/>
        <v>2.9518216160797861E-2</v>
      </c>
      <c r="AW69" s="52">
        <f t="shared" si="2"/>
        <v>-107431</v>
      </c>
      <c r="AX69" s="56" t="s">
        <v>24</v>
      </c>
      <c r="AY69" s="99">
        <f t="shared" si="3"/>
        <v>-1.3899718730149556E-2</v>
      </c>
      <c r="AZ69" s="99">
        <f t="shared" si="4"/>
        <v>-1.3899718730149556E-2</v>
      </c>
      <c r="BA69" s="99" t="str">
        <f t="shared" si="5"/>
        <v/>
      </c>
      <c r="BB69" s="64"/>
      <c r="BC69" s="59"/>
      <c r="BD69" s="65"/>
      <c r="BG69" s="75"/>
    </row>
    <row r="70" spans="1:59">
      <c r="A70" s="13">
        <v>1997</v>
      </c>
      <c r="B70" s="94">
        <f t="shared" si="0"/>
        <v>8182549.2227979274</v>
      </c>
      <c r="C70" s="83">
        <f t="shared" si="6"/>
        <v>5.8680759673604754E-2</v>
      </c>
      <c r="D70" s="28">
        <v>0.09</v>
      </c>
      <c r="E70" s="29">
        <v>2.2000000000000002E-2</v>
      </c>
      <c r="F70" s="28">
        <v>6.6000000000000003E-2</v>
      </c>
      <c r="G70" s="28">
        <v>1.8000000000000002E-2</v>
      </c>
      <c r="H70" s="29">
        <v>4.8000000000000001E-2</v>
      </c>
      <c r="I70" s="30">
        <v>6.9999999999999993E-3</v>
      </c>
      <c r="J70" s="30">
        <v>8.0000000000000002E-3</v>
      </c>
      <c r="K70" s="35">
        <f t="shared" si="1"/>
        <v>0.193</v>
      </c>
      <c r="L70" s="83">
        <f t="shared" si="7"/>
        <v>2.6595744680850908E-2</v>
      </c>
      <c r="M70" s="97">
        <f t="shared" si="8"/>
        <v>1</v>
      </c>
      <c r="N70" s="83">
        <f t="shared" si="9"/>
        <v>5.20731089542259E-2</v>
      </c>
      <c r="O70" s="83" t="str">
        <f t="shared" si="10"/>
        <v/>
      </c>
      <c r="P70" s="83">
        <f t="shared" si="11"/>
        <v>6.6739447740523872E-2</v>
      </c>
      <c r="Q70" s="83" t="str">
        <f t="shared" si="12"/>
        <v/>
      </c>
      <c r="R70" s="83">
        <f t="shared" si="13"/>
        <v>7.5769496037745743E-2</v>
      </c>
      <c r="S70" s="83" t="str">
        <f t="shared" si="14"/>
        <v/>
      </c>
      <c r="T70" s="83">
        <f t="shared" si="15"/>
        <v>3.8903689608464465E-2</v>
      </c>
      <c r="U70" s="83" t="str">
        <f t="shared" si="16"/>
        <v/>
      </c>
      <c r="V70" s="83">
        <f t="shared" si="17"/>
        <v>3.7697160604653224E-2</v>
      </c>
      <c r="W70" s="83" t="str">
        <f t="shared" si="18"/>
        <v/>
      </c>
      <c r="X70" s="83">
        <f t="shared" si="19"/>
        <v>3.3025778604084843E-2</v>
      </c>
      <c r="Y70" s="83" t="str">
        <f t="shared" si="20"/>
        <v/>
      </c>
      <c r="Z70" s="83"/>
      <c r="AA70" s="83"/>
      <c r="AB70" s="83"/>
      <c r="AC70" s="83">
        <f t="shared" si="35"/>
        <v>0.18400000000000002</v>
      </c>
      <c r="AD70" s="83">
        <f t="shared" si="36"/>
        <v>0.18180000000000002</v>
      </c>
      <c r="AE70" s="28">
        <v>0.14499999999999999</v>
      </c>
      <c r="AF70" s="29">
        <v>4.8000000000000001E-2</v>
      </c>
      <c r="AG70" s="45">
        <v>1579232</v>
      </c>
      <c r="AH70" s="102">
        <f t="shared" si="21"/>
        <v>8.6837162856413297E-2</v>
      </c>
      <c r="AI70" s="102">
        <f t="shared" si="22"/>
        <v>5.20731089542259E-2</v>
      </c>
      <c r="AJ70" s="102" t="str">
        <f t="shared" si="23"/>
        <v/>
      </c>
      <c r="AK70" s="102">
        <f t="shared" si="24"/>
        <v>6.6739447740523872E-2</v>
      </c>
      <c r="AL70" s="102" t="str">
        <f t="shared" si="25"/>
        <v/>
      </c>
      <c r="AM70" s="102">
        <f t="shared" si="26"/>
        <v>7.5769496037745743E-2</v>
      </c>
      <c r="AN70" s="102" t="str">
        <f t="shared" si="27"/>
        <v/>
      </c>
      <c r="AO70" s="102">
        <f t="shared" si="28"/>
        <v>3.8903689608464465E-2</v>
      </c>
      <c r="AP70" s="102" t="str">
        <f t="shared" si="29"/>
        <v/>
      </c>
      <c r="AQ70" s="102">
        <f t="shared" si="30"/>
        <v>3.7697160604653224E-2</v>
      </c>
      <c r="AR70" s="102" t="str">
        <f t="shared" si="31"/>
        <v/>
      </c>
      <c r="AS70" s="102">
        <f t="shared" si="32"/>
        <v>3.3025778604084843E-2</v>
      </c>
      <c r="AT70" s="102" t="str">
        <f t="shared" si="33"/>
        <v/>
      </c>
      <c r="AU70" s="46">
        <v>1601116</v>
      </c>
      <c r="AV70" s="102">
        <f t="shared" si="34"/>
        <v>2.6038075366360713E-2</v>
      </c>
      <c r="AW70" s="52">
        <f t="shared" si="2"/>
        <v>-21884</v>
      </c>
      <c r="AX70" s="56" t="s">
        <v>24</v>
      </c>
      <c r="AY70" s="99">
        <f t="shared" si="3"/>
        <v>-2.6744721484873659E-3</v>
      </c>
      <c r="AZ70" s="99">
        <f t="shared" si="4"/>
        <v>-2.6744721484873659E-3</v>
      </c>
      <c r="BA70" s="99" t="str">
        <f t="shared" si="5"/>
        <v/>
      </c>
      <c r="BB70" s="64"/>
      <c r="BC70" s="59"/>
      <c r="BD70" s="65"/>
      <c r="BG70" s="75"/>
    </row>
    <row r="71" spans="1:59">
      <c r="A71" s="13">
        <v>1998</v>
      </c>
      <c r="B71" s="94">
        <f t="shared" ref="B71:B83" si="40">AG71/K71</f>
        <v>8608640</v>
      </c>
      <c r="C71" s="83">
        <f t="shared" si="6"/>
        <v>5.20731089542259E-2</v>
      </c>
      <c r="D71" s="28">
        <v>9.6000000000000002E-2</v>
      </c>
      <c r="E71" s="29">
        <v>2.2000000000000002E-2</v>
      </c>
      <c r="F71" s="28">
        <v>6.6000000000000003E-2</v>
      </c>
      <c r="G71" s="28">
        <v>1.8000000000000002E-2</v>
      </c>
      <c r="H71" s="29">
        <v>4.8000000000000001E-2</v>
      </c>
      <c r="I71" s="30">
        <v>6.9999999999999993E-3</v>
      </c>
      <c r="J71" s="30">
        <v>9.0000000000000011E-3</v>
      </c>
      <c r="K71" s="35">
        <f t="shared" ref="K71:K83" si="41">SUM(D71:E71,F71,I71:J71)</f>
        <v>0.2</v>
      </c>
      <c r="L71" s="83">
        <f t="shared" si="7"/>
        <v>3.62694300518136E-2</v>
      </c>
      <c r="M71" s="97">
        <f t="shared" si="8"/>
        <v>1</v>
      </c>
      <c r="N71" s="83">
        <f t="shared" si="9"/>
        <v>6.6739447740523872E-2</v>
      </c>
      <c r="O71" s="83" t="str">
        <f t="shared" si="10"/>
        <v/>
      </c>
      <c r="P71" s="83">
        <f t="shared" si="11"/>
        <v>7.5769496037745743E-2</v>
      </c>
      <c r="Q71" s="83" t="str">
        <f t="shared" si="12"/>
        <v/>
      </c>
      <c r="R71" s="83">
        <f t="shared" si="13"/>
        <v>3.8903689608464465E-2</v>
      </c>
      <c r="S71" s="83" t="str">
        <f t="shared" si="14"/>
        <v/>
      </c>
      <c r="T71" s="83">
        <f t="shared" si="15"/>
        <v>3.7697160604653224E-2</v>
      </c>
      <c r="U71" s="83" t="str">
        <f t="shared" si="16"/>
        <v/>
      </c>
      <c r="V71" s="83">
        <f t="shared" si="17"/>
        <v>3.3025778604084843E-2</v>
      </c>
      <c r="W71" s="83" t="str">
        <f t="shared" si="18"/>
        <v/>
      </c>
      <c r="X71" s="83">
        <f t="shared" si="19"/>
        <v>6.1424489011517869E-2</v>
      </c>
      <c r="Y71" s="83" t="str">
        <f t="shared" si="20"/>
        <v/>
      </c>
      <c r="Z71" s="83"/>
      <c r="AA71" s="83"/>
      <c r="AB71" s="83"/>
      <c r="AC71" s="83">
        <f t="shared" si="35"/>
        <v>0.189</v>
      </c>
      <c r="AD71" s="83">
        <f t="shared" si="36"/>
        <v>0.18360000000000001</v>
      </c>
      <c r="AE71" s="28">
        <v>0.151</v>
      </c>
      <c r="AF71" s="29">
        <v>4.8000000000000001E-2</v>
      </c>
      <c r="AG71" s="45">
        <v>1721728</v>
      </c>
      <c r="AH71" s="102">
        <f t="shared" si="21"/>
        <v>9.0231200988835081E-2</v>
      </c>
      <c r="AI71" s="102">
        <f t="shared" si="22"/>
        <v>6.6739447740523872E-2</v>
      </c>
      <c r="AJ71" s="102" t="str">
        <f t="shared" si="23"/>
        <v/>
      </c>
      <c r="AK71" s="102">
        <f t="shared" si="24"/>
        <v>7.5769496037745743E-2</v>
      </c>
      <c r="AL71" s="102" t="str">
        <f t="shared" si="25"/>
        <v/>
      </c>
      <c r="AM71" s="102">
        <f t="shared" si="26"/>
        <v>3.8903689608464465E-2</v>
      </c>
      <c r="AN71" s="102" t="str">
        <f t="shared" si="27"/>
        <v/>
      </c>
      <c r="AO71" s="102">
        <f t="shared" si="28"/>
        <v>3.7697160604653224E-2</v>
      </c>
      <c r="AP71" s="102" t="str">
        <f t="shared" si="29"/>
        <v/>
      </c>
      <c r="AQ71" s="102">
        <f t="shared" si="30"/>
        <v>3.3025778604084843E-2</v>
      </c>
      <c r="AR71" s="102" t="str">
        <f t="shared" si="31"/>
        <v/>
      </c>
      <c r="AS71" s="102">
        <f t="shared" si="32"/>
        <v>6.1424489011517869E-2</v>
      </c>
      <c r="AT71" s="102" t="str">
        <f t="shared" si="33"/>
        <v/>
      </c>
      <c r="AU71" s="46">
        <v>1652458</v>
      </c>
      <c r="AV71" s="102">
        <f t="shared" si="34"/>
        <v>3.2066383697371137E-2</v>
      </c>
      <c r="AW71" s="52">
        <f t="shared" ref="AW71:AW83" si="42">AG71-AU71</f>
        <v>69270</v>
      </c>
      <c r="AX71" s="56" t="s">
        <v>24</v>
      </c>
      <c r="AY71" s="99">
        <f t="shared" ref="AY71:AY83" si="43">AW71/B71</f>
        <v>8.0465671697271587E-3</v>
      </c>
      <c r="AZ71" s="99">
        <f t="shared" ref="AZ71:AZ83" si="44">IF(AX71="D",AY71,"")</f>
        <v>8.0465671697271587E-3</v>
      </c>
      <c r="BA71" s="99" t="str">
        <f t="shared" ref="BA71:BA83" si="45">IF(AX71="R",AY71,"")</f>
        <v/>
      </c>
      <c r="BB71" s="64"/>
      <c r="BC71" s="59"/>
      <c r="BD71" s="65"/>
      <c r="BG71" s="75"/>
    </row>
    <row r="72" spans="1:59">
      <c r="A72" s="13">
        <v>1999</v>
      </c>
      <c r="B72" s="94">
        <f t="shared" si="40"/>
        <v>9183175.8793969844</v>
      </c>
      <c r="C72" s="83">
        <f t="shared" ref="C72:C83" si="46">B72/B71-1</f>
        <v>6.6739447740523872E-2</v>
      </c>
      <c r="D72" s="28">
        <v>9.6000000000000002E-2</v>
      </c>
      <c r="E72" s="29">
        <v>0.02</v>
      </c>
      <c r="F72" s="28">
        <v>6.6000000000000003E-2</v>
      </c>
      <c r="G72" s="28">
        <v>1.8000000000000002E-2</v>
      </c>
      <c r="H72" s="29">
        <v>4.8000000000000001E-2</v>
      </c>
      <c r="I72" s="30">
        <v>8.0000000000000002E-3</v>
      </c>
      <c r="J72" s="30">
        <v>9.0000000000000011E-3</v>
      </c>
      <c r="K72" s="35">
        <f t="shared" si="41"/>
        <v>0.19900000000000001</v>
      </c>
      <c r="L72" s="83">
        <f t="shared" ref="L72:L83" si="47">K72/K71-1</f>
        <v>-5.0000000000000044E-3</v>
      </c>
      <c r="M72" s="97">
        <f t="shared" ref="M72:M83" si="48">IF(L72&gt;0,1,0)</f>
        <v>0</v>
      </c>
      <c r="N72" s="83" t="str">
        <f t="shared" ref="N72:N83" si="49">IF(M72=1,C73,"")</f>
        <v/>
      </c>
      <c r="O72" s="83">
        <f t="shared" ref="O72:O83" si="50">IF(M72=0,C73,"")</f>
        <v>7.5769496037745743E-2</v>
      </c>
      <c r="P72" s="83" t="str">
        <f t="shared" ref="P72:P81" si="51">IF(M72=1,C74,"")</f>
        <v/>
      </c>
      <c r="Q72" s="83">
        <f t="shared" ref="Q72:Q81" si="52">IF(M72=0,C74,"")</f>
        <v>3.8903689608464465E-2</v>
      </c>
      <c r="R72" s="83" t="str">
        <f t="shared" ref="R72:R80" si="53">IF(M72=1,C75,"")</f>
        <v/>
      </c>
      <c r="S72" s="83">
        <f t="shared" ref="S72:S80" si="54">IF(M72=0,C75,"")</f>
        <v>3.7697160604653224E-2</v>
      </c>
      <c r="T72" s="83" t="str">
        <f t="shared" ref="T72:T79" si="55">IF(M72=1,C76,"")</f>
        <v/>
      </c>
      <c r="U72" s="83">
        <f t="shared" ref="U72:U79" si="56">IF(M72=0,C76,"")</f>
        <v>3.3025778604084843E-2</v>
      </c>
      <c r="V72" s="83" t="str">
        <f t="shared" ref="V72:V78" si="57">IF(M72=1,C77,"")</f>
        <v/>
      </c>
      <c r="W72" s="83">
        <f t="shared" ref="W72:W78" si="58">IF(M72=0,C77,"")</f>
        <v>6.1424489011517869E-2</v>
      </c>
      <c r="X72" s="83" t="str">
        <f t="shared" ref="X72:X77" si="59">IF(M72=1,C78,"")</f>
        <v/>
      </c>
      <c r="Y72" s="83">
        <f t="shared" ref="Y72:Y77" si="60">IF(M72=0,C78,"")</f>
        <v>5.9887341265280947E-2</v>
      </c>
      <c r="Z72" s="83"/>
      <c r="AA72" s="83"/>
      <c r="AB72" s="83"/>
      <c r="AC72" s="83">
        <f t="shared" si="35"/>
        <v>0.19280000000000003</v>
      </c>
      <c r="AD72" s="83">
        <f t="shared" si="36"/>
        <v>0.18510000000000001</v>
      </c>
      <c r="AE72" s="28">
        <v>0.15</v>
      </c>
      <c r="AF72" s="29">
        <v>4.8000000000000001E-2</v>
      </c>
      <c r="AG72" s="45">
        <v>1827452</v>
      </c>
      <c r="AH72" s="102">
        <f t="shared" ref="AH72:AH83" si="61">AG72/AG71-1</f>
        <v>6.140575050182151E-2</v>
      </c>
      <c r="AI72" s="102">
        <f t="shared" ref="AI72:AI82" si="62">IF($AH72&gt;0,$C73,"")</f>
        <v>7.5769496037745743E-2</v>
      </c>
      <c r="AJ72" s="102" t="str">
        <f t="shared" ref="AJ72:AJ82" si="63">IF($AH72&lt;=0,$C73,"")</f>
        <v/>
      </c>
      <c r="AK72" s="102">
        <f t="shared" ref="AK72:AK81" si="64">IF($AH72&gt;0,$C74,"")</f>
        <v>3.8903689608464465E-2</v>
      </c>
      <c r="AL72" s="102" t="str">
        <f t="shared" ref="AL72:AL81" si="65">IF($AH72&lt;=0,$C74,"")</f>
        <v/>
      </c>
      <c r="AM72" s="102">
        <f t="shared" ref="AM72:AM80" si="66">IF($AH72&gt;0,$C75,"")</f>
        <v>3.7697160604653224E-2</v>
      </c>
      <c r="AN72" s="102" t="str">
        <f t="shared" ref="AN72:AN80" si="67">IF($AH72&lt;=0,$C75,"")</f>
        <v/>
      </c>
      <c r="AO72" s="102">
        <f t="shared" ref="AO72:AO79" si="68">IF($AH72&gt;0,$C76,"")</f>
        <v>3.3025778604084843E-2</v>
      </c>
      <c r="AP72" s="102" t="str">
        <f t="shared" ref="AP72:AP79" si="69">IF($AH72&lt;=0,$C76,"")</f>
        <v/>
      </c>
      <c r="AQ72" s="102">
        <f t="shared" ref="AQ72:AQ78" si="70">IF($AH72&gt;0,$C77,"")</f>
        <v>6.1424489011517869E-2</v>
      </c>
      <c r="AR72" s="102" t="str">
        <f t="shared" ref="AR72:AR78" si="71">IF($AH72&lt;=0,$C77,"")</f>
        <v/>
      </c>
      <c r="AS72" s="102">
        <f t="shared" ref="AS72:AS77" si="72">IF($AH72&gt;0,$C78,"")</f>
        <v>5.9887341265280947E-2</v>
      </c>
      <c r="AT72" s="102" t="str">
        <f t="shared" ref="AT72:AT77" si="73">IF($AH72&lt;=0,$C78,"")</f>
        <v/>
      </c>
      <c r="AU72" s="46">
        <v>1701842</v>
      </c>
      <c r="AV72" s="102">
        <f t="shared" ref="AV72:AV83" si="74">AU72/AU71-1</f>
        <v>2.9885177111914407E-2</v>
      </c>
      <c r="AW72" s="52">
        <f t="shared" si="42"/>
        <v>125610</v>
      </c>
      <c r="AX72" s="56" t="s">
        <v>24</v>
      </c>
      <c r="AY72" s="99">
        <f t="shared" si="43"/>
        <v>1.3678274449889793E-2</v>
      </c>
      <c r="AZ72" s="99">
        <f t="shared" si="44"/>
        <v>1.3678274449889793E-2</v>
      </c>
      <c r="BA72" s="99" t="str">
        <f t="shared" si="45"/>
        <v/>
      </c>
      <c r="BB72" s="64"/>
      <c r="BC72" s="59"/>
      <c r="BD72" s="65"/>
      <c r="BG72" s="75"/>
    </row>
    <row r="73" spans="1:59">
      <c r="A73" s="13">
        <v>2000</v>
      </c>
      <c r="B73" s="94">
        <f t="shared" si="40"/>
        <v>9878980.4878048766</v>
      </c>
      <c r="C73" s="83">
        <f t="shared" si="46"/>
        <v>7.5769496037745743E-2</v>
      </c>
      <c r="D73" s="28">
        <v>0.10199999999999999</v>
      </c>
      <c r="E73" s="29">
        <v>2.1000000000000001E-2</v>
      </c>
      <c r="F73" s="28">
        <v>6.6000000000000003E-2</v>
      </c>
      <c r="G73" s="28">
        <v>1.8000000000000002E-2</v>
      </c>
      <c r="H73" s="29">
        <v>4.9000000000000002E-2</v>
      </c>
      <c r="I73" s="30">
        <v>6.9999999999999993E-3</v>
      </c>
      <c r="J73" s="30">
        <v>9.0000000000000011E-3</v>
      </c>
      <c r="K73" s="35">
        <f t="shared" si="41"/>
        <v>0.20500000000000002</v>
      </c>
      <c r="L73" s="83">
        <f t="shared" si="47"/>
        <v>3.0150753768844352E-2</v>
      </c>
      <c r="M73" s="97">
        <f t="shared" si="48"/>
        <v>1</v>
      </c>
      <c r="N73" s="83">
        <f t="shared" si="49"/>
        <v>3.8903689608464465E-2</v>
      </c>
      <c r="O73" s="83" t="str">
        <f t="shared" si="50"/>
        <v/>
      </c>
      <c r="P73" s="83">
        <f t="shared" si="51"/>
        <v>3.7697160604653224E-2</v>
      </c>
      <c r="Q73" s="83" t="str">
        <f t="shared" si="52"/>
        <v/>
      </c>
      <c r="R73" s="83">
        <f t="shared" si="53"/>
        <v>3.3025778604084843E-2</v>
      </c>
      <c r="S73" s="83" t="str">
        <f t="shared" si="54"/>
        <v/>
      </c>
      <c r="T73" s="83">
        <f t="shared" si="55"/>
        <v>6.1424489011517869E-2</v>
      </c>
      <c r="U73" s="83" t="str">
        <f t="shared" si="56"/>
        <v/>
      </c>
      <c r="V73" s="83">
        <f t="shared" si="57"/>
        <v>5.9887341265280947E-2</v>
      </c>
      <c r="W73" s="83" t="str">
        <f t="shared" si="58"/>
        <v/>
      </c>
      <c r="X73" s="83">
        <f t="shared" si="59"/>
        <v>6.8471771568570317E-2</v>
      </c>
      <c r="Y73" s="83" t="str">
        <f t="shared" si="60"/>
        <v/>
      </c>
      <c r="Z73" s="83">
        <f>AVERAGE(K66:K73)</f>
        <v>0.19050000000000003</v>
      </c>
      <c r="AA73" s="83"/>
      <c r="AB73" s="83"/>
      <c r="AC73" s="83">
        <f t="shared" si="35"/>
        <v>0.19700000000000001</v>
      </c>
      <c r="AD73" s="83">
        <f t="shared" si="36"/>
        <v>0.18770000000000003</v>
      </c>
      <c r="AE73" s="28">
        <v>0.157</v>
      </c>
      <c r="AF73" s="29">
        <v>4.9000000000000002E-2</v>
      </c>
      <c r="AG73" s="45">
        <v>2025191</v>
      </c>
      <c r="AH73" s="102">
        <f t="shared" si="61"/>
        <v>0.10820475722481349</v>
      </c>
      <c r="AI73" s="102">
        <f t="shared" si="62"/>
        <v>3.8903689608464465E-2</v>
      </c>
      <c r="AJ73" s="102" t="str">
        <f t="shared" si="63"/>
        <v/>
      </c>
      <c r="AK73" s="102">
        <f t="shared" si="64"/>
        <v>3.7697160604653224E-2</v>
      </c>
      <c r="AL73" s="102" t="str">
        <f t="shared" si="65"/>
        <v/>
      </c>
      <c r="AM73" s="102">
        <f t="shared" si="66"/>
        <v>3.3025778604084843E-2</v>
      </c>
      <c r="AN73" s="102" t="str">
        <f t="shared" si="67"/>
        <v/>
      </c>
      <c r="AO73" s="102">
        <f t="shared" si="68"/>
        <v>6.1424489011517869E-2</v>
      </c>
      <c r="AP73" s="102" t="str">
        <f t="shared" si="69"/>
        <v/>
      </c>
      <c r="AQ73" s="102">
        <f t="shared" si="70"/>
        <v>5.9887341265280947E-2</v>
      </c>
      <c r="AR73" s="102" t="str">
        <f t="shared" si="71"/>
        <v/>
      </c>
      <c r="AS73" s="102">
        <f t="shared" si="72"/>
        <v>6.8471771568570317E-2</v>
      </c>
      <c r="AT73" s="102" t="str">
        <f t="shared" si="73"/>
        <v/>
      </c>
      <c r="AU73" s="46">
        <v>1788950</v>
      </c>
      <c r="AV73" s="102">
        <f t="shared" si="74"/>
        <v>5.1184540045433158E-2</v>
      </c>
      <c r="AW73" s="52">
        <f t="shared" si="42"/>
        <v>236241</v>
      </c>
      <c r="AX73" s="56" t="s">
        <v>24</v>
      </c>
      <c r="AY73" s="99">
        <f t="shared" si="43"/>
        <v>2.3913500010616286E-2</v>
      </c>
      <c r="AZ73" s="99">
        <f t="shared" si="44"/>
        <v>2.3913500010616286E-2</v>
      </c>
      <c r="BA73" s="99" t="str">
        <f t="shared" si="45"/>
        <v/>
      </c>
      <c r="BB73" s="68">
        <f>SUM(AG66:AG73)</f>
        <v>12371347</v>
      </c>
      <c r="BC73" s="69">
        <f t="shared" ref="BC73" si="75">SUM(AU66:AU73)</f>
        <v>12691731</v>
      </c>
      <c r="BD73" s="67">
        <f>SUM(AW66:AW73)</f>
        <v>-320384</v>
      </c>
      <c r="BG73" s="35">
        <f>BD73/BB73</f>
        <v>-2.5897260823740536E-2</v>
      </c>
    </row>
    <row r="74" spans="1:59">
      <c r="A74" s="14">
        <v>2001</v>
      </c>
      <c r="B74" s="94">
        <f t="shared" si="40"/>
        <v>10263309.278350515</v>
      </c>
      <c r="C74" s="83">
        <f t="shared" si="46"/>
        <v>3.8903689608464465E-2</v>
      </c>
      <c r="D74" s="28">
        <v>9.6999999999999989E-2</v>
      </c>
      <c r="E74" s="29">
        <v>1.4999999999999999E-2</v>
      </c>
      <c r="F74" s="28">
        <v>6.8000000000000005E-2</v>
      </c>
      <c r="G74" s="28">
        <v>1.8000000000000002E-2</v>
      </c>
      <c r="H74" s="29">
        <v>0.05</v>
      </c>
      <c r="I74" s="30">
        <v>6.0000000000000001E-3</v>
      </c>
      <c r="J74" s="30">
        <v>8.0000000000000002E-3</v>
      </c>
      <c r="K74" s="35">
        <f t="shared" si="41"/>
        <v>0.19400000000000001</v>
      </c>
      <c r="L74" s="83">
        <f t="shared" si="47"/>
        <v>-5.3658536585365901E-2</v>
      </c>
      <c r="M74" s="97">
        <f t="shared" si="48"/>
        <v>0</v>
      </c>
      <c r="N74" s="83" t="str">
        <f t="shared" si="49"/>
        <v/>
      </c>
      <c r="O74" s="83">
        <f t="shared" si="50"/>
        <v>3.7697160604653224E-2</v>
      </c>
      <c r="P74" s="83" t="str">
        <f t="shared" si="51"/>
        <v/>
      </c>
      <c r="Q74" s="83">
        <f t="shared" si="52"/>
        <v>3.3025778604084843E-2</v>
      </c>
      <c r="R74" s="83" t="str">
        <f t="shared" si="53"/>
        <v/>
      </c>
      <c r="S74" s="83">
        <f t="shared" si="54"/>
        <v>6.1424489011517869E-2</v>
      </c>
      <c r="T74" s="83" t="str">
        <f t="shared" si="55"/>
        <v/>
      </c>
      <c r="U74" s="83">
        <f t="shared" si="56"/>
        <v>5.9887341265280947E-2</v>
      </c>
      <c r="V74" s="83" t="str">
        <f t="shared" si="57"/>
        <v/>
      </c>
      <c r="W74" s="83">
        <f t="shared" si="58"/>
        <v>6.8471771568570317E-2</v>
      </c>
      <c r="X74" s="83" t="str">
        <f t="shared" si="59"/>
        <v/>
      </c>
      <c r="Y74" s="83">
        <f t="shared" si="60"/>
        <v>4.3995130656895753E-2</v>
      </c>
      <c r="Z74" s="83"/>
      <c r="AA74" s="83"/>
      <c r="AB74" s="83"/>
      <c r="AC74" s="83">
        <f t="shared" si="35"/>
        <v>0.19820000000000002</v>
      </c>
      <c r="AD74" s="83">
        <f t="shared" si="36"/>
        <v>0.18920000000000001</v>
      </c>
      <c r="AE74" s="28">
        <v>0.14499999999999999</v>
      </c>
      <c r="AF74" s="29">
        <v>0.05</v>
      </c>
      <c r="AG74" s="45">
        <v>1991082</v>
      </c>
      <c r="AH74" s="102">
        <f t="shared" si="61"/>
        <v>-1.6842362029062974E-2</v>
      </c>
      <c r="AI74" s="102" t="str">
        <f t="shared" si="62"/>
        <v/>
      </c>
      <c r="AJ74" s="102">
        <f t="shared" si="63"/>
        <v>3.7697160604653224E-2</v>
      </c>
      <c r="AK74" s="102" t="str">
        <f t="shared" si="64"/>
        <v/>
      </c>
      <c r="AL74" s="102">
        <f t="shared" si="65"/>
        <v>3.3025778604084843E-2</v>
      </c>
      <c r="AM74" s="102" t="str">
        <f t="shared" si="66"/>
        <v/>
      </c>
      <c r="AN74" s="102">
        <f t="shared" si="67"/>
        <v>6.1424489011517869E-2</v>
      </c>
      <c r="AO74" s="102" t="str">
        <f t="shared" si="68"/>
        <v/>
      </c>
      <c r="AP74" s="102">
        <f t="shared" si="69"/>
        <v>5.9887341265280947E-2</v>
      </c>
      <c r="AQ74" s="102" t="str">
        <f t="shared" si="70"/>
        <v/>
      </c>
      <c r="AR74" s="102">
        <f t="shared" si="71"/>
        <v>6.8471771568570317E-2</v>
      </c>
      <c r="AS74" s="102" t="str">
        <f t="shared" si="72"/>
        <v/>
      </c>
      <c r="AT74" s="102">
        <f t="shared" si="73"/>
        <v>4.3995130656895753E-2</v>
      </c>
      <c r="AU74" s="46">
        <v>1862846</v>
      </c>
      <c r="AV74" s="102">
        <f t="shared" si="74"/>
        <v>4.1306911875681251E-2</v>
      </c>
      <c r="AW74" s="52">
        <f t="shared" si="42"/>
        <v>128236</v>
      </c>
      <c r="AX74" s="56" t="s">
        <v>25</v>
      </c>
      <c r="AY74" s="99">
        <f t="shared" si="43"/>
        <v>1.2494605445682297E-2</v>
      </c>
      <c r="AZ74" s="99" t="str">
        <f t="shared" si="44"/>
        <v/>
      </c>
      <c r="BA74" s="99">
        <f t="shared" si="45"/>
        <v>1.2494605445682297E-2</v>
      </c>
      <c r="BB74" s="64"/>
      <c r="BC74" s="59"/>
      <c r="BD74" s="65"/>
      <c r="BG74" s="75"/>
    </row>
    <row r="75" spans="1:59">
      <c r="A75" s="14">
        <v>2002</v>
      </c>
      <c r="B75" s="94">
        <f t="shared" si="40"/>
        <v>10650206.896551723</v>
      </c>
      <c r="C75" s="83">
        <f t="shared" si="46"/>
        <v>3.7697160604653224E-2</v>
      </c>
      <c r="D75" s="28">
        <v>8.1000000000000003E-2</v>
      </c>
      <c r="E75" s="29">
        <v>1.3999999999999999E-2</v>
      </c>
      <c r="F75" s="28">
        <v>6.6000000000000003E-2</v>
      </c>
      <c r="G75" s="28">
        <v>1.8000000000000002E-2</v>
      </c>
      <c r="H75" s="29">
        <v>4.9000000000000002E-2</v>
      </c>
      <c r="I75" s="30">
        <v>6.0000000000000001E-3</v>
      </c>
      <c r="J75" s="30">
        <v>6.9999999999999993E-3</v>
      </c>
      <c r="K75" s="35">
        <f t="shared" si="41"/>
        <v>0.17400000000000002</v>
      </c>
      <c r="L75" s="83">
        <f t="shared" si="47"/>
        <v>-0.10309278350515461</v>
      </c>
      <c r="M75" s="97">
        <f t="shared" si="48"/>
        <v>0</v>
      </c>
      <c r="N75" s="83" t="str">
        <f t="shared" si="49"/>
        <v/>
      </c>
      <c r="O75" s="83">
        <f t="shared" si="50"/>
        <v>3.3025778604084843E-2</v>
      </c>
      <c r="P75" s="83" t="str">
        <f t="shared" si="51"/>
        <v/>
      </c>
      <c r="Q75" s="83">
        <f t="shared" si="52"/>
        <v>6.1424489011517869E-2</v>
      </c>
      <c r="R75" s="83" t="str">
        <f t="shared" si="53"/>
        <v/>
      </c>
      <c r="S75" s="83">
        <f t="shared" si="54"/>
        <v>5.9887341265280947E-2</v>
      </c>
      <c r="T75" s="83" t="str">
        <f t="shared" si="55"/>
        <v/>
      </c>
      <c r="U75" s="83">
        <f t="shared" si="56"/>
        <v>6.8471771568570317E-2</v>
      </c>
      <c r="V75" s="83" t="str">
        <f t="shared" si="57"/>
        <v/>
      </c>
      <c r="W75" s="83">
        <f t="shared" si="58"/>
        <v>4.3995130656895753E-2</v>
      </c>
      <c r="X75" s="83" t="str">
        <f t="shared" si="59"/>
        <v/>
      </c>
      <c r="Y75" s="83">
        <f t="shared" si="60"/>
        <v>3.8713068629861569E-2</v>
      </c>
      <c r="Z75" s="83"/>
      <c r="AA75" s="83"/>
      <c r="AB75" s="83"/>
      <c r="AC75" s="83">
        <f t="shared" ref="AC75:AC83" si="76">AVERAGE(K71:K75)</f>
        <v>0.19440000000000002</v>
      </c>
      <c r="AD75" s="83">
        <f t="shared" si="36"/>
        <v>0.18920000000000001</v>
      </c>
      <c r="AE75" s="28">
        <v>0.127</v>
      </c>
      <c r="AF75" s="29">
        <v>4.9000000000000002E-2</v>
      </c>
      <c r="AG75" s="45">
        <v>1853136</v>
      </c>
      <c r="AH75" s="102">
        <f t="shared" si="61"/>
        <v>-6.9281928117475799E-2</v>
      </c>
      <c r="AI75" s="102" t="str">
        <f t="shared" si="62"/>
        <v/>
      </c>
      <c r="AJ75" s="102">
        <f t="shared" si="63"/>
        <v>3.3025778604084843E-2</v>
      </c>
      <c r="AK75" s="102" t="str">
        <f t="shared" si="64"/>
        <v/>
      </c>
      <c r="AL75" s="102">
        <f t="shared" si="65"/>
        <v>6.1424489011517869E-2</v>
      </c>
      <c r="AM75" s="102" t="str">
        <f t="shared" si="66"/>
        <v/>
      </c>
      <c r="AN75" s="102">
        <f t="shared" si="67"/>
        <v>5.9887341265280947E-2</v>
      </c>
      <c r="AO75" s="102" t="str">
        <f t="shared" si="68"/>
        <v/>
      </c>
      <c r="AP75" s="102">
        <f t="shared" si="69"/>
        <v>6.8471771568570317E-2</v>
      </c>
      <c r="AQ75" s="102" t="str">
        <f t="shared" si="70"/>
        <v/>
      </c>
      <c r="AR75" s="102">
        <f t="shared" si="71"/>
        <v>4.3995130656895753E-2</v>
      </c>
      <c r="AS75" s="102" t="str">
        <f t="shared" si="72"/>
        <v/>
      </c>
      <c r="AT75" s="102">
        <f t="shared" si="73"/>
        <v>3.8713068629861569E-2</v>
      </c>
      <c r="AU75" s="46">
        <v>2010894</v>
      </c>
      <c r="AV75" s="102">
        <f t="shared" si="74"/>
        <v>7.9474095013758461E-2</v>
      </c>
      <c r="AW75" s="52">
        <f t="shared" si="42"/>
        <v>-157758</v>
      </c>
      <c r="AX75" s="56" t="s">
        <v>25</v>
      </c>
      <c r="AY75" s="99">
        <f t="shared" si="43"/>
        <v>-1.4812669982127595E-2</v>
      </c>
      <c r="AZ75" s="99" t="str">
        <f t="shared" si="44"/>
        <v/>
      </c>
      <c r="BA75" s="99">
        <f t="shared" si="45"/>
        <v>-1.4812669982127595E-2</v>
      </c>
      <c r="BB75" s="64"/>
      <c r="BC75" s="59"/>
      <c r="BD75" s="65"/>
      <c r="BG75" s="75"/>
    </row>
    <row r="76" spans="1:59">
      <c r="A76" s="14">
        <v>2003</v>
      </c>
      <c r="B76" s="94">
        <f t="shared" si="40"/>
        <v>11001938.271604937</v>
      </c>
      <c r="C76" s="83">
        <f t="shared" si="46"/>
        <v>3.3025778604084843E-2</v>
      </c>
      <c r="D76" s="28">
        <v>7.2000000000000008E-2</v>
      </c>
      <c r="E76" s="29">
        <v>1.2E-2</v>
      </c>
      <c r="F76" s="28">
        <v>6.5000000000000002E-2</v>
      </c>
      <c r="G76" s="28">
        <v>1.7000000000000001E-2</v>
      </c>
      <c r="H76" s="29">
        <v>4.8000000000000001E-2</v>
      </c>
      <c r="I76" s="30">
        <v>6.0000000000000001E-3</v>
      </c>
      <c r="J76" s="30">
        <v>6.9999999999999993E-3</v>
      </c>
      <c r="K76" s="35">
        <f t="shared" si="41"/>
        <v>0.16200000000000003</v>
      </c>
      <c r="L76" s="83">
        <f t="shared" si="47"/>
        <v>-6.8965517241379226E-2</v>
      </c>
      <c r="M76" s="97">
        <f t="shared" si="48"/>
        <v>0</v>
      </c>
      <c r="N76" s="83" t="str">
        <f t="shared" si="49"/>
        <v/>
      </c>
      <c r="O76" s="83">
        <f t="shared" si="50"/>
        <v>6.1424489011517869E-2</v>
      </c>
      <c r="P76" s="83" t="str">
        <f t="shared" si="51"/>
        <v/>
      </c>
      <c r="Q76" s="83">
        <f t="shared" si="52"/>
        <v>5.9887341265280947E-2</v>
      </c>
      <c r="R76" s="83" t="str">
        <f t="shared" si="53"/>
        <v/>
      </c>
      <c r="S76" s="83">
        <f t="shared" si="54"/>
        <v>6.8471771568570317E-2</v>
      </c>
      <c r="T76" s="83" t="str">
        <f t="shared" si="55"/>
        <v/>
      </c>
      <c r="U76" s="83">
        <f t="shared" si="56"/>
        <v>4.3995130656895753E-2</v>
      </c>
      <c r="V76" s="83" t="str">
        <f t="shared" si="57"/>
        <v/>
      </c>
      <c r="W76" s="83">
        <f t="shared" si="58"/>
        <v>3.8713068629861569E-2</v>
      </c>
      <c r="X76" s="83" t="str">
        <f t="shared" si="59"/>
        <v/>
      </c>
      <c r="Y76" s="83">
        <f t="shared" si="60"/>
        <v>-1.4881606261058944E-2</v>
      </c>
      <c r="Z76" s="83"/>
      <c r="AA76" s="83"/>
      <c r="AB76" s="83"/>
      <c r="AC76" s="83">
        <f t="shared" si="76"/>
        <v>0.18680000000000002</v>
      </c>
      <c r="AD76" s="83">
        <f t="shared" si="36"/>
        <v>0.18790000000000001</v>
      </c>
      <c r="AE76" s="28">
        <v>0.115</v>
      </c>
      <c r="AF76" s="29">
        <v>4.8000000000000001E-2</v>
      </c>
      <c r="AG76" s="45">
        <v>1782314</v>
      </c>
      <c r="AH76" s="102">
        <f t="shared" si="61"/>
        <v>-3.8217378541024472E-2</v>
      </c>
      <c r="AI76" s="102" t="str">
        <f t="shared" si="62"/>
        <v/>
      </c>
      <c r="AJ76" s="102">
        <f t="shared" si="63"/>
        <v>6.1424489011517869E-2</v>
      </c>
      <c r="AK76" s="102" t="str">
        <f t="shared" si="64"/>
        <v/>
      </c>
      <c r="AL76" s="102">
        <f t="shared" si="65"/>
        <v>5.9887341265280947E-2</v>
      </c>
      <c r="AM76" s="102" t="str">
        <f t="shared" si="66"/>
        <v/>
      </c>
      <c r="AN76" s="102">
        <f t="shared" si="67"/>
        <v>6.8471771568570317E-2</v>
      </c>
      <c r="AO76" s="102" t="str">
        <f t="shared" si="68"/>
        <v/>
      </c>
      <c r="AP76" s="102">
        <f t="shared" si="69"/>
        <v>4.3995130656895753E-2</v>
      </c>
      <c r="AQ76" s="102" t="str">
        <f t="shared" si="70"/>
        <v/>
      </c>
      <c r="AR76" s="102">
        <f t="shared" si="71"/>
        <v>3.8713068629861569E-2</v>
      </c>
      <c r="AS76" s="102" t="str">
        <f t="shared" si="72"/>
        <v/>
      </c>
      <c r="AT76" s="102">
        <f t="shared" si="73"/>
        <v>-1.4881606261058944E-2</v>
      </c>
      <c r="AU76" s="46">
        <v>2159899</v>
      </c>
      <c r="AV76" s="102">
        <f t="shared" si="74"/>
        <v>7.4098883382217151E-2</v>
      </c>
      <c r="AW76" s="52">
        <f t="shared" si="42"/>
        <v>-377585</v>
      </c>
      <c r="AX76" s="56" t="s">
        <v>25</v>
      </c>
      <c r="AY76" s="99">
        <f t="shared" si="43"/>
        <v>-3.4319861707869666E-2</v>
      </c>
      <c r="AZ76" s="99" t="str">
        <f t="shared" si="44"/>
        <v/>
      </c>
      <c r="BA76" s="99">
        <f t="shared" si="45"/>
        <v>-3.4319861707869666E-2</v>
      </c>
      <c r="BB76" s="64"/>
      <c r="BC76" s="59"/>
      <c r="BD76" s="65"/>
      <c r="BG76" s="75"/>
    </row>
    <row r="77" spans="1:59">
      <c r="A77" s="14">
        <v>2004</v>
      </c>
      <c r="B77" s="94">
        <f t="shared" si="40"/>
        <v>11677726.708074532</v>
      </c>
      <c r="C77" s="83">
        <f t="shared" si="46"/>
        <v>6.1424489011517869E-2</v>
      </c>
      <c r="D77" s="28">
        <v>6.9000000000000006E-2</v>
      </c>
      <c r="E77" s="29">
        <v>1.6E-2</v>
      </c>
      <c r="F77" s="28">
        <v>6.3E-2</v>
      </c>
      <c r="G77" s="28">
        <v>1.7000000000000001E-2</v>
      </c>
      <c r="H77" s="29">
        <v>4.5999999999999999E-2</v>
      </c>
      <c r="I77" s="30">
        <v>6.0000000000000001E-3</v>
      </c>
      <c r="J77" s="30">
        <v>6.9999999999999993E-3</v>
      </c>
      <c r="K77" s="35">
        <f t="shared" si="41"/>
        <v>0.16100000000000003</v>
      </c>
      <c r="L77" s="83">
        <f t="shared" si="47"/>
        <v>-6.1728395061728669E-3</v>
      </c>
      <c r="M77" s="97">
        <f t="shared" si="48"/>
        <v>0</v>
      </c>
      <c r="N77" s="83" t="str">
        <f t="shared" si="49"/>
        <v/>
      </c>
      <c r="O77" s="83">
        <f t="shared" si="50"/>
        <v>5.9887341265280947E-2</v>
      </c>
      <c r="P77" s="83" t="str">
        <f t="shared" si="51"/>
        <v/>
      </c>
      <c r="Q77" s="83">
        <f t="shared" si="52"/>
        <v>6.8471771568570317E-2</v>
      </c>
      <c r="R77" s="83" t="str">
        <f t="shared" si="53"/>
        <v/>
      </c>
      <c r="S77" s="83">
        <f t="shared" si="54"/>
        <v>4.3995130656895753E-2</v>
      </c>
      <c r="T77" s="83" t="str">
        <f t="shared" si="55"/>
        <v/>
      </c>
      <c r="U77" s="83">
        <f t="shared" si="56"/>
        <v>3.8713068629861569E-2</v>
      </c>
      <c r="V77" s="83" t="str">
        <f t="shared" si="57"/>
        <v/>
      </c>
      <c r="W77" s="83">
        <f t="shared" si="58"/>
        <v>-1.4881606261058944E-2</v>
      </c>
      <c r="X77" s="83" t="str">
        <f t="shared" si="59"/>
        <v/>
      </c>
      <c r="Y77" s="83">
        <f t="shared" si="60"/>
        <v>2.0578178793333235E-2</v>
      </c>
      <c r="Z77" s="83"/>
      <c r="AA77" s="83"/>
      <c r="AB77" s="83"/>
      <c r="AC77" s="83">
        <f t="shared" si="76"/>
        <v>0.17920000000000003</v>
      </c>
      <c r="AD77" s="83">
        <f t="shared" si="36"/>
        <v>0.18600000000000003</v>
      </c>
      <c r="AE77" s="28">
        <v>0.115</v>
      </c>
      <c r="AF77" s="29">
        <v>4.5999999999999999E-2</v>
      </c>
      <c r="AG77" s="45">
        <v>1880114</v>
      </c>
      <c r="AH77" s="102">
        <f t="shared" si="61"/>
        <v>5.4872485992928377E-2</v>
      </c>
      <c r="AI77" s="102">
        <f t="shared" si="62"/>
        <v>5.9887341265280947E-2</v>
      </c>
      <c r="AJ77" s="102" t="str">
        <f t="shared" si="63"/>
        <v/>
      </c>
      <c r="AK77" s="102">
        <f t="shared" si="64"/>
        <v>6.8471771568570317E-2</v>
      </c>
      <c r="AL77" s="102" t="str">
        <f t="shared" si="65"/>
        <v/>
      </c>
      <c r="AM77" s="102">
        <f t="shared" si="66"/>
        <v>4.3995130656895753E-2</v>
      </c>
      <c r="AN77" s="102" t="str">
        <f t="shared" si="67"/>
        <v/>
      </c>
      <c r="AO77" s="102">
        <f t="shared" si="68"/>
        <v>3.8713068629861569E-2</v>
      </c>
      <c r="AP77" s="102" t="str">
        <f t="shared" si="69"/>
        <v/>
      </c>
      <c r="AQ77" s="102">
        <f t="shared" si="70"/>
        <v>-1.4881606261058944E-2</v>
      </c>
      <c r="AR77" s="102" t="str">
        <f t="shared" si="71"/>
        <v/>
      </c>
      <c r="AS77" s="102">
        <f t="shared" si="72"/>
        <v>2.0578178793333235E-2</v>
      </c>
      <c r="AT77" s="102" t="str">
        <f t="shared" si="73"/>
        <v/>
      </c>
      <c r="AU77" s="46">
        <v>2292841</v>
      </c>
      <c r="AV77" s="102">
        <f t="shared" si="74"/>
        <v>6.155010025931773E-2</v>
      </c>
      <c r="AW77" s="52">
        <f t="shared" si="42"/>
        <v>-412727</v>
      </c>
      <c r="AX77" s="56" t="s">
        <v>25</v>
      </c>
      <c r="AY77" s="99">
        <f t="shared" si="43"/>
        <v>-3.53430946208581E-2</v>
      </c>
      <c r="AZ77" s="99" t="str">
        <f t="shared" si="44"/>
        <v/>
      </c>
      <c r="BA77" s="99">
        <f t="shared" si="45"/>
        <v>-3.53430946208581E-2</v>
      </c>
      <c r="BB77" s="64"/>
      <c r="BC77" s="59"/>
      <c r="BD77" s="65"/>
      <c r="BG77" s="75"/>
    </row>
    <row r="78" spans="1:59">
      <c r="A78" s="14">
        <v>2005</v>
      </c>
      <c r="B78" s="94">
        <f t="shared" si="40"/>
        <v>12377074.712643677</v>
      </c>
      <c r="C78" s="83">
        <f t="shared" si="46"/>
        <v>5.9887341265280947E-2</v>
      </c>
      <c r="D78" s="28">
        <v>7.4999999999999997E-2</v>
      </c>
      <c r="E78" s="29">
        <v>2.2000000000000002E-2</v>
      </c>
      <c r="F78" s="28">
        <v>6.4000000000000001E-2</v>
      </c>
      <c r="G78" s="28">
        <v>1.7000000000000001E-2</v>
      </c>
      <c r="H78" s="29">
        <v>4.5999999999999999E-2</v>
      </c>
      <c r="I78" s="30">
        <v>6.0000000000000001E-3</v>
      </c>
      <c r="J78" s="30">
        <v>6.9999999999999993E-3</v>
      </c>
      <c r="K78" s="35">
        <f t="shared" si="41"/>
        <v>0.17400000000000002</v>
      </c>
      <c r="L78" s="83">
        <f t="shared" si="47"/>
        <v>8.0745341614906652E-2</v>
      </c>
      <c r="M78" s="97">
        <f t="shared" si="48"/>
        <v>1</v>
      </c>
      <c r="N78" s="83">
        <f t="shared" si="49"/>
        <v>6.8471771568570317E-2</v>
      </c>
      <c r="O78" s="83" t="str">
        <f t="shared" si="50"/>
        <v/>
      </c>
      <c r="P78" s="83">
        <f t="shared" si="51"/>
        <v>4.3995130656895753E-2</v>
      </c>
      <c r="Q78" s="83" t="str">
        <f t="shared" si="52"/>
        <v/>
      </c>
      <c r="R78" s="83">
        <f t="shared" si="53"/>
        <v>3.8713068629861569E-2</v>
      </c>
      <c r="S78" s="83" t="str">
        <f t="shared" si="54"/>
        <v/>
      </c>
      <c r="T78" s="83">
        <f t="shared" si="55"/>
        <v>-1.4881606261058944E-2</v>
      </c>
      <c r="U78" s="83" t="str">
        <f t="shared" si="56"/>
        <v/>
      </c>
      <c r="V78" s="83">
        <f t="shared" si="57"/>
        <v>2.0578178793333235E-2</v>
      </c>
      <c r="W78" s="83" t="str">
        <f t="shared" si="58"/>
        <v/>
      </c>
      <c r="X78" s="83"/>
      <c r="Y78" s="83"/>
      <c r="Z78" s="83"/>
      <c r="AA78" s="83"/>
      <c r="AB78" s="83"/>
      <c r="AC78" s="83">
        <f t="shared" si="76"/>
        <v>0.17300000000000001</v>
      </c>
      <c r="AD78" s="83">
        <f t="shared" si="36"/>
        <v>0.185</v>
      </c>
      <c r="AE78" s="28">
        <v>0.127</v>
      </c>
      <c r="AF78" s="29">
        <v>4.5999999999999999E-2</v>
      </c>
      <c r="AG78" s="45">
        <v>2153611</v>
      </c>
      <c r="AH78" s="102">
        <f t="shared" si="61"/>
        <v>0.14546830670906119</v>
      </c>
      <c r="AI78" s="102">
        <f t="shared" si="62"/>
        <v>6.8471771568570317E-2</v>
      </c>
      <c r="AJ78" s="102" t="str">
        <f t="shared" si="63"/>
        <v/>
      </c>
      <c r="AK78" s="102">
        <f t="shared" si="64"/>
        <v>4.3995130656895753E-2</v>
      </c>
      <c r="AL78" s="102" t="str">
        <f t="shared" si="65"/>
        <v/>
      </c>
      <c r="AM78" s="102">
        <f t="shared" si="66"/>
        <v>3.8713068629861569E-2</v>
      </c>
      <c r="AN78" s="102" t="str">
        <f t="shared" si="67"/>
        <v/>
      </c>
      <c r="AO78" s="102">
        <f t="shared" si="68"/>
        <v>-1.4881606261058944E-2</v>
      </c>
      <c r="AP78" s="102" t="str">
        <f t="shared" si="69"/>
        <v/>
      </c>
      <c r="AQ78" s="102">
        <f t="shared" si="70"/>
        <v>2.0578178793333235E-2</v>
      </c>
      <c r="AR78" s="102" t="str">
        <f t="shared" si="71"/>
        <v/>
      </c>
      <c r="AS78" s="102"/>
      <c r="AT78" s="102"/>
      <c r="AU78" s="46">
        <v>2471957</v>
      </c>
      <c r="AV78" s="102">
        <f t="shared" si="74"/>
        <v>7.8119677727326087E-2</v>
      </c>
      <c r="AW78" s="52">
        <f t="shared" si="42"/>
        <v>-318346</v>
      </c>
      <c r="AX78" s="56" t="s">
        <v>25</v>
      </c>
      <c r="AY78" s="99">
        <f t="shared" si="43"/>
        <v>-2.5720617140235633E-2</v>
      </c>
      <c r="AZ78" s="99" t="str">
        <f t="shared" si="44"/>
        <v/>
      </c>
      <c r="BA78" s="99">
        <f t="shared" si="45"/>
        <v>-2.5720617140235633E-2</v>
      </c>
      <c r="BB78" s="64"/>
      <c r="BC78" s="59"/>
      <c r="BD78" s="65"/>
      <c r="BG78" s="75"/>
    </row>
    <row r="79" spans="1:59">
      <c r="A79" s="14">
        <v>2006</v>
      </c>
      <c r="B79" s="94">
        <f t="shared" si="40"/>
        <v>13224554.945054943</v>
      </c>
      <c r="C79" s="83">
        <f t="shared" si="46"/>
        <v>6.8471771568570317E-2</v>
      </c>
      <c r="D79" s="28">
        <v>7.9000000000000001E-2</v>
      </c>
      <c r="E79" s="29">
        <v>2.7000000000000003E-2</v>
      </c>
      <c r="F79" s="28">
        <v>6.3E-2</v>
      </c>
      <c r="G79" s="28">
        <v>1.7000000000000001E-2</v>
      </c>
      <c r="H79" s="29">
        <v>4.5999999999999999E-2</v>
      </c>
      <c r="I79" s="30">
        <v>6.0000000000000001E-3</v>
      </c>
      <c r="J79" s="30">
        <v>6.9999999999999993E-3</v>
      </c>
      <c r="K79" s="35">
        <f t="shared" si="41"/>
        <v>0.18200000000000002</v>
      </c>
      <c r="L79" s="83">
        <f t="shared" si="47"/>
        <v>4.5977011494252817E-2</v>
      </c>
      <c r="M79" s="97">
        <f t="shared" si="48"/>
        <v>1</v>
      </c>
      <c r="N79" s="83">
        <f t="shared" si="49"/>
        <v>4.3995130656895753E-2</v>
      </c>
      <c r="O79" s="83" t="str">
        <f t="shared" si="50"/>
        <v/>
      </c>
      <c r="P79" s="83">
        <f t="shared" si="51"/>
        <v>3.8713068629861569E-2</v>
      </c>
      <c r="Q79" s="83" t="str">
        <f t="shared" si="52"/>
        <v/>
      </c>
      <c r="R79" s="83">
        <f t="shared" si="53"/>
        <v>-1.4881606261058944E-2</v>
      </c>
      <c r="S79" s="83" t="str">
        <f t="shared" si="54"/>
        <v/>
      </c>
      <c r="T79" s="83">
        <f t="shared" si="55"/>
        <v>2.0578178793333235E-2</v>
      </c>
      <c r="U79" s="83" t="str">
        <f t="shared" si="56"/>
        <v/>
      </c>
      <c r="V79" s="83"/>
      <c r="W79" s="83"/>
      <c r="X79" s="83"/>
      <c r="Y79" s="83"/>
      <c r="Z79" s="83"/>
      <c r="AA79" s="83"/>
      <c r="AB79" s="83"/>
      <c r="AC79" s="83">
        <f t="shared" si="76"/>
        <v>0.17060000000000003</v>
      </c>
      <c r="AD79" s="83">
        <f t="shared" si="36"/>
        <v>0.18439999999999998</v>
      </c>
      <c r="AE79" s="28">
        <v>0.13600000000000001</v>
      </c>
      <c r="AF79" s="29">
        <v>4.5999999999999999E-2</v>
      </c>
      <c r="AG79" s="45">
        <v>2406869</v>
      </c>
      <c r="AH79" s="102">
        <f t="shared" si="61"/>
        <v>0.11759691049126331</v>
      </c>
      <c r="AI79" s="102">
        <f t="shared" si="62"/>
        <v>4.3995130656895753E-2</v>
      </c>
      <c r="AJ79" s="102" t="str">
        <f t="shared" si="63"/>
        <v/>
      </c>
      <c r="AK79" s="102">
        <f t="shared" si="64"/>
        <v>3.8713068629861569E-2</v>
      </c>
      <c r="AL79" s="102" t="str">
        <f t="shared" si="65"/>
        <v/>
      </c>
      <c r="AM79" s="102">
        <f t="shared" si="66"/>
        <v>-1.4881606261058944E-2</v>
      </c>
      <c r="AN79" s="102" t="str">
        <f t="shared" si="67"/>
        <v/>
      </c>
      <c r="AO79" s="102">
        <f t="shared" si="68"/>
        <v>2.0578178793333235E-2</v>
      </c>
      <c r="AP79" s="102" t="str">
        <f t="shared" si="69"/>
        <v/>
      </c>
      <c r="AQ79" s="102"/>
      <c r="AR79" s="102"/>
      <c r="AS79" s="102"/>
      <c r="AT79" s="102"/>
      <c r="AU79" s="46">
        <v>2655050</v>
      </c>
      <c r="AV79" s="102">
        <f t="shared" si="74"/>
        <v>7.4068035973117619E-2</v>
      </c>
      <c r="AW79" s="52">
        <f t="shared" si="42"/>
        <v>-248181</v>
      </c>
      <c r="AX79" s="56" t="s">
        <v>25</v>
      </c>
      <c r="AY79" s="99">
        <f t="shared" si="43"/>
        <v>-1.8766680695958111E-2</v>
      </c>
      <c r="AZ79" s="99" t="str">
        <f t="shared" si="44"/>
        <v/>
      </c>
      <c r="BA79" s="99">
        <f t="shared" si="45"/>
        <v>-1.8766680695958111E-2</v>
      </c>
      <c r="BB79" s="64"/>
      <c r="BC79" s="59"/>
      <c r="BD79" s="65"/>
      <c r="BG79" s="75"/>
    </row>
    <row r="80" spans="1:59">
      <c r="A80" s="14">
        <v>2007</v>
      </c>
      <c r="B80" s="94">
        <f t="shared" si="40"/>
        <v>13806370.967741933</v>
      </c>
      <c r="C80" s="83">
        <f t="shared" si="46"/>
        <v>4.3995130656895753E-2</v>
      </c>
      <c r="D80" s="28">
        <v>8.4000000000000005E-2</v>
      </c>
      <c r="E80" s="29">
        <v>2.7000000000000003E-2</v>
      </c>
      <c r="F80" s="28">
        <v>6.3E-2</v>
      </c>
      <c r="G80" s="28">
        <v>1.7000000000000001E-2</v>
      </c>
      <c r="H80" s="29">
        <v>4.5999999999999999E-2</v>
      </c>
      <c r="I80" s="30">
        <v>5.0000000000000001E-3</v>
      </c>
      <c r="J80" s="30">
        <v>6.9999999999999993E-3</v>
      </c>
      <c r="K80" s="35">
        <f t="shared" si="41"/>
        <v>0.18600000000000003</v>
      </c>
      <c r="L80" s="83">
        <f t="shared" si="47"/>
        <v>2.19780219780219E-2</v>
      </c>
      <c r="M80" s="97">
        <f t="shared" si="48"/>
        <v>1</v>
      </c>
      <c r="N80" s="83">
        <f t="shared" si="49"/>
        <v>3.8713068629861569E-2</v>
      </c>
      <c r="O80" s="83" t="str">
        <f t="shared" si="50"/>
        <v/>
      </c>
      <c r="P80" s="83">
        <f t="shared" si="51"/>
        <v>-1.4881606261058944E-2</v>
      </c>
      <c r="Q80" s="83" t="str">
        <f t="shared" si="52"/>
        <v/>
      </c>
      <c r="R80" s="83">
        <f t="shared" si="53"/>
        <v>2.0578178793333235E-2</v>
      </c>
      <c r="S80" s="83" t="str">
        <f t="shared" si="54"/>
        <v/>
      </c>
      <c r="T80" s="83"/>
      <c r="U80" s="83"/>
      <c r="V80" s="83"/>
      <c r="W80" s="83"/>
      <c r="X80" s="83"/>
      <c r="Y80" s="83"/>
      <c r="Z80" s="83"/>
      <c r="AA80" s="83"/>
      <c r="AB80" s="83"/>
      <c r="AC80" s="83">
        <f t="shared" si="76"/>
        <v>0.17300000000000004</v>
      </c>
      <c r="AD80" s="83">
        <f t="shared" ref="AD80:AD83" si="77">AVERAGE(K71:K80)</f>
        <v>0.1837</v>
      </c>
      <c r="AE80" s="28">
        <v>0.13900000000000001</v>
      </c>
      <c r="AF80" s="29">
        <v>4.5999999999999999E-2</v>
      </c>
      <c r="AG80" s="45">
        <v>2567985</v>
      </c>
      <c r="AH80" s="102">
        <f t="shared" si="61"/>
        <v>6.6940078583421103E-2</v>
      </c>
      <c r="AI80" s="102">
        <f t="shared" si="62"/>
        <v>3.8713068629861569E-2</v>
      </c>
      <c r="AJ80" s="102" t="str">
        <f t="shared" si="63"/>
        <v/>
      </c>
      <c r="AK80" s="102">
        <f t="shared" si="64"/>
        <v>-1.4881606261058944E-2</v>
      </c>
      <c r="AL80" s="102" t="str">
        <f t="shared" si="65"/>
        <v/>
      </c>
      <c r="AM80" s="102">
        <f t="shared" si="66"/>
        <v>2.0578178793333235E-2</v>
      </c>
      <c r="AN80" s="102" t="str">
        <f t="shared" si="67"/>
        <v/>
      </c>
      <c r="AO80" s="102"/>
      <c r="AP80" s="102"/>
      <c r="AQ80" s="102"/>
      <c r="AR80" s="102"/>
      <c r="AS80" s="102"/>
      <c r="AT80" s="102"/>
      <c r="AU80" s="46">
        <v>2728686</v>
      </c>
      <c r="AV80" s="102">
        <f t="shared" si="74"/>
        <v>2.7734317621137095E-2</v>
      </c>
      <c r="AW80" s="52">
        <f t="shared" si="42"/>
        <v>-160701</v>
      </c>
      <c r="AX80" s="56" t="s">
        <v>25</v>
      </c>
      <c r="AY80" s="99">
        <f t="shared" si="43"/>
        <v>-1.1639626399686916E-2</v>
      </c>
      <c r="AZ80" s="99" t="str">
        <f t="shared" si="44"/>
        <v/>
      </c>
      <c r="BA80" s="99">
        <f t="shared" si="45"/>
        <v>-1.1639626399686916E-2</v>
      </c>
      <c r="BB80" s="64"/>
      <c r="BC80" s="59"/>
      <c r="BD80" s="65"/>
      <c r="BG80" s="75"/>
    </row>
    <row r="81" spans="1:60">
      <c r="A81" s="14">
        <v>2008</v>
      </c>
      <c r="B81" s="94">
        <f t="shared" si="40"/>
        <v>14340857.954545453</v>
      </c>
      <c r="C81" s="83">
        <f t="shared" si="46"/>
        <v>3.8713068629861569E-2</v>
      </c>
      <c r="D81" s="28">
        <v>0.08</v>
      </c>
      <c r="E81" s="29">
        <v>2.1000000000000001E-2</v>
      </c>
      <c r="F81" s="28">
        <v>6.3E-2</v>
      </c>
      <c r="G81" s="28">
        <v>1.7000000000000001E-2</v>
      </c>
      <c r="H81" s="29">
        <v>4.5999999999999999E-2</v>
      </c>
      <c r="I81" s="30">
        <v>5.0000000000000001E-3</v>
      </c>
      <c r="J81" s="30">
        <v>6.9999999999999993E-3</v>
      </c>
      <c r="K81" s="35">
        <f t="shared" si="41"/>
        <v>0.17600000000000002</v>
      </c>
      <c r="L81" s="83">
        <f t="shared" si="47"/>
        <v>-5.3763440860215117E-2</v>
      </c>
      <c r="M81" s="97">
        <f t="shared" si="48"/>
        <v>0</v>
      </c>
      <c r="N81" s="83" t="str">
        <f t="shared" si="49"/>
        <v/>
      </c>
      <c r="O81" s="83">
        <f t="shared" si="50"/>
        <v>-1.4881606261058944E-2</v>
      </c>
      <c r="P81" s="83" t="str">
        <f t="shared" si="51"/>
        <v/>
      </c>
      <c r="Q81" s="83">
        <f t="shared" si="52"/>
        <v>2.0578178793333235E-2</v>
      </c>
      <c r="R81" s="83"/>
      <c r="S81" s="83"/>
      <c r="T81" s="83"/>
      <c r="U81" s="83"/>
      <c r="V81" s="83"/>
      <c r="W81" s="83"/>
      <c r="X81" s="83"/>
      <c r="Y81" s="83"/>
      <c r="Z81" s="83">
        <f>AVERAGE(K74:K81)</f>
        <v>0.176125</v>
      </c>
      <c r="AA81" s="83"/>
      <c r="AB81" s="83"/>
      <c r="AC81" s="83">
        <f t="shared" si="76"/>
        <v>0.17580000000000004</v>
      </c>
      <c r="AD81" s="83">
        <f t="shared" si="77"/>
        <v>0.18129999999999999</v>
      </c>
      <c r="AE81" s="28">
        <v>0.13</v>
      </c>
      <c r="AF81" s="29">
        <v>4.5999999999999999E-2</v>
      </c>
      <c r="AG81" s="45">
        <v>2523991</v>
      </c>
      <c r="AH81" s="102">
        <f t="shared" si="61"/>
        <v>-1.7131720006152706E-2</v>
      </c>
      <c r="AI81" s="102" t="str">
        <f t="shared" si="62"/>
        <v/>
      </c>
      <c r="AJ81" s="102">
        <f t="shared" si="63"/>
        <v>-1.4881606261058944E-2</v>
      </c>
      <c r="AK81" s="102" t="str">
        <f t="shared" si="64"/>
        <v/>
      </c>
      <c r="AL81" s="102">
        <f t="shared" si="65"/>
        <v>2.0578178793333235E-2</v>
      </c>
      <c r="AM81" s="102"/>
      <c r="AN81" s="102"/>
      <c r="AO81" s="102"/>
      <c r="AP81" s="102"/>
      <c r="AQ81" s="102"/>
      <c r="AR81" s="102"/>
      <c r="AS81" s="102"/>
      <c r="AT81" s="102"/>
      <c r="AU81" s="46">
        <v>2982544</v>
      </c>
      <c r="AV81" s="102">
        <f t="shared" si="74"/>
        <v>9.3033056936562053E-2</v>
      </c>
      <c r="AW81" s="52">
        <f t="shared" si="42"/>
        <v>-458553</v>
      </c>
      <c r="AX81" s="56" t="s">
        <v>25</v>
      </c>
      <c r="AY81" s="99">
        <f t="shared" si="43"/>
        <v>-3.1975283588570644E-2</v>
      </c>
      <c r="AZ81" s="99" t="str">
        <f t="shared" si="44"/>
        <v/>
      </c>
      <c r="BA81" s="99">
        <f t="shared" si="45"/>
        <v>-3.1975283588570644E-2</v>
      </c>
      <c r="BB81" s="68">
        <f>SUM(AG74:AG81)</f>
        <v>17159102</v>
      </c>
      <c r="BC81" s="69">
        <f t="shared" ref="BC81" si="78">SUM(AU74:AU81)</f>
        <v>19164717</v>
      </c>
      <c r="BD81" s="67">
        <f>SUM(AW74:AW81)</f>
        <v>-2005615</v>
      </c>
      <c r="BE81" s="73"/>
      <c r="BG81" s="35">
        <f>BD81/BB81</f>
        <v>-0.1168834476303014</v>
      </c>
    </row>
    <row r="82" spans="1:60">
      <c r="A82" s="14">
        <v>2009</v>
      </c>
      <c r="B82" s="94">
        <f t="shared" si="40"/>
        <v>14127442.953020133</v>
      </c>
      <c r="C82" s="83">
        <f t="shared" si="46"/>
        <v>-1.4881606261058944E-2</v>
      </c>
      <c r="D82" s="28">
        <v>6.5000000000000002E-2</v>
      </c>
      <c r="E82" s="29">
        <v>0.01</v>
      </c>
      <c r="F82" s="28">
        <v>6.3E-2</v>
      </c>
      <c r="G82" s="28">
        <v>1.7000000000000001E-2</v>
      </c>
      <c r="H82" s="29">
        <v>4.5999999999999999E-2</v>
      </c>
      <c r="I82" s="30">
        <v>4.0000000000000001E-3</v>
      </c>
      <c r="J82" s="30">
        <v>6.9999999999999993E-3</v>
      </c>
      <c r="K82" s="35">
        <f t="shared" si="41"/>
        <v>0.14900000000000002</v>
      </c>
      <c r="L82" s="83">
        <f t="shared" si="47"/>
        <v>-0.15340909090909083</v>
      </c>
      <c r="M82" s="97">
        <f t="shared" si="48"/>
        <v>0</v>
      </c>
      <c r="N82" s="83" t="str">
        <f t="shared" si="49"/>
        <v/>
      </c>
      <c r="O82" s="83">
        <f t="shared" si="50"/>
        <v>2.0578178793333235E-2</v>
      </c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>
        <f t="shared" si="76"/>
        <v>0.17340000000000003</v>
      </c>
      <c r="AD82" s="83">
        <f t="shared" si="77"/>
        <v>0.17629999999999998</v>
      </c>
      <c r="AE82" s="28">
        <v>0.10300000000000001</v>
      </c>
      <c r="AF82" s="29">
        <v>4.5999999999999999E-2</v>
      </c>
      <c r="AG82" s="45">
        <v>2104989</v>
      </c>
      <c r="AH82" s="102">
        <f t="shared" si="61"/>
        <v>-0.1660077234823738</v>
      </c>
      <c r="AI82" s="102" t="str">
        <f t="shared" si="62"/>
        <v/>
      </c>
      <c r="AJ82" s="102">
        <f t="shared" si="63"/>
        <v>2.0578178793333235E-2</v>
      </c>
      <c r="AK82" s="102"/>
      <c r="AL82" s="102"/>
      <c r="AM82" s="102"/>
      <c r="AN82" s="102"/>
      <c r="AO82" s="102"/>
      <c r="AP82" s="102"/>
      <c r="AQ82" s="102"/>
      <c r="AR82" s="102"/>
      <c r="AS82" s="102"/>
      <c r="AT82" s="102"/>
      <c r="AU82" s="46">
        <v>3517677</v>
      </c>
      <c r="AV82" s="102">
        <f t="shared" si="74"/>
        <v>0.17942166150775973</v>
      </c>
      <c r="AW82" s="52">
        <f t="shared" si="42"/>
        <v>-1412688</v>
      </c>
      <c r="AX82" s="56" t="s">
        <v>24</v>
      </c>
      <c r="AY82" s="99">
        <f t="shared" si="43"/>
        <v>-9.9996015181076967E-2</v>
      </c>
      <c r="AZ82" s="99">
        <f t="shared" si="44"/>
        <v>-9.9996015181076967E-2</v>
      </c>
      <c r="BA82" s="99" t="str">
        <f t="shared" si="45"/>
        <v/>
      </c>
      <c r="BB82" s="64"/>
      <c r="BC82" s="59"/>
      <c r="BD82" s="65"/>
      <c r="BG82" s="75"/>
    </row>
    <row r="83" spans="1:60">
      <c r="A83" s="15">
        <v>2010</v>
      </c>
      <c r="B83" s="96">
        <f t="shared" si="40"/>
        <v>14418159.999999998</v>
      </c>
      <c r="C83" s="84">
        <f t="shared" si="46"/>
        <v>2.0578178793333235E-2</v>
      </c>
      <c r="D83" s="31">
        <v>6.2E-2</v>
      </c>
      <c r="E83" s="32">
        <v>1.3000000000000001E-2</v>
      </c>
      <c r="F83" s="31">
        <v>0.06</v>
      </c>
      <c r="G83" s="31">
        <v>1.6E-2</v>
      </c>
      <c r="H83" s="32">
        <v>4.4000000000000004E-2</v>
      </c>
      <c r="I83" s="33">
        <v>5.0000000000000001E-3</v>
      </c>
      <c r="J83" s="33">
        <v>0.01</v>
      </c>
      <c r="K83" s="36">
        <f t="shared" si="41"/>
        <v>0.15000000000000002</v>
      </c>
      <c r="L83" s="84">
        <f t="shared" si="47"/>
        <v>6.7114093959732557E-3</v>
      </c>
      <c r="M83" s="98">
        <f t="shared" si="48"/>
        <v>1</v>
      </c>
      <c r="N83" s="84">
        <f t="shared" si="49"/>
        <v>7.5521740719205629E-2</v>
      </c>
      <c r="O83" s="84" t="str">
        <f t="shared" si="50"/>
        <v/>
      </c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>
        <f>AVERAGE(K82:K83)</f>
        <v>0.14950000000000002</v>
      </c>
      <c r="AA83" s="84"/>
      <c r="AB83" s="84"/>
      <c r="AC83" s="84">
        <f t="shared" si="76"/>
        <v>0.16860000000000003</v>
      </c>
      <c r="AD83" s="84">
        <f t="shared" si="77"/>
        <v>0.17080000000000001</v>
      </c>
      <c r="AE83" s="31">
        <v>0.106</v>
      </c>
      <c r="AF83" s="32">
        <v>4.4000000000000004E-2</v>
      </c>
      <c r="AG83" s="47">
        <v>2162724</v>
      </c>
      <c r="AH83" s="103">
        <f t="shared" si="61"/>
        <v>2.7427696771812116E-2</v>
      </c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/>
      <c r="AU83" s="48">
        <v>3456213</v>
      </c>
      <c r="AV83" s="103">
        <f t="shared" si="74"/>
        <v>-1.747289475412328E-2</v>
      </c>
      <c r="AW83" s="53">
        <f t="shared" si="42"/>
        <v>-1293489</v>
      </c>
      <c r="AX83" s="57" t="s">
        <v>24</v>
      </c>
      <c r="AY83" s="107">
        <f t="shared" si="43"/>
        <v>-8.9712487585101017E-2</v>
      </c>
      <c r="AZ83" s="107">
        <f t="shared" si="44"/>
        <v>-8.9712487585101017E-2</v>
      </c>
      <c r="BA83" s="107" t="str">
        <f t="shared" si="45"/>
        <v/>
      </c>
      <c r="BB83" s="70">
        <f>SUM(AG82:AG83)</f>
        <v>4267713</v>
      </c>
      <c r="BC83" s="71">
        <f t="shared" ref="BC83" si="79">SUM(AU82:AU83)</f>
        <v>6973890</v>
      </c>
      <c r="BD83" s="72">
        <f>SUM(AW82:AW83)</f>
        <v>-2706177</v>
      </c>
      <c r="BG83" s="36">
        <f>BD83/BB83</f>
        <v>-0.63410473009782986</v>
      </c>
    </row>
    <row r="84" spans="1:60">
      <c r="A84" t="s">
        <v>13</v>
      </c>
      <c r="C84" s="24">
        <f>AVERAGE(C6:C83)</f>
        <v>7.5521740719205629E-2</v>
      </c>
      <c r="D84" s="24">
        <f>AVERAGE(D6:D83)</f>
        <v>7.142307692307695E-2</v>
      </c>
      <c r="E84" s="24">
        <f t="shared" ref="E84:K84" si="80">AVERAGE(E6:E83)</f>
        <v>2.8179487179487168E-2</v>
      </c>
      <c r="F84" s="24">
        <f t="shared" si="80"/>
        <v>4.230769230769231E-2</v>
      </c>
      <c r="G84" s="24">
        <f t="shared" si="80"/>
        <v>1.2717948717948728E-2</v>
      </c>
      <c r="H84" s="24">
        <f t="shared" si="80"/>
        <v>2.9602564102564097E-2</v>
      </c>
      <c r="I84" s="24">
        <f t="shared" si="80"/>
        <v>1.5076923076923064E-2</v>
      </c>
      <c r="J84" s="24">
        <f t="shared" si="80"/>
        <v>7.9743589743589798E-3</v>
      </c>
      <c r="K84" s="24">
        <f t="shared" si="80"/>
        <v>0.16496153846153844</v>
      </c>
      <c r="L84" s="24">
        <f t="shared" ref="L84:N84" si="81">AVERAGE(L6:L83)</f>
        <v>1.9697400232257283E-2</v>
      </c>
      <c r="M84" s="101">
        <f>SUM(M7:M83)</f>
        <v>37</v>
      </c>
      <c r="N84" s="24">
        <f t="shared" si="81"/>
        <v>8.0181283690766283E-2</v>
      </c>
      <c r="O84" s="24">
        <f t="shared" ref="O84:U84" si="82">AVERAGE(O6:O83)</f>
        <v>6.8559139765885971E-2</v>
      </c>
      <c r="P84" s="24">
        <f t="shared" ref="P84:Q84" si="83">AVERAGE(P6:P83)</f>
        <v>7.2744025783547758E-2</v>
      </c>
      <c r="Q84" s="24">
        <f t="shared" si="83"/>
        <v>7.3977796720948522E-2</v>
      </c>
      <c r="R84" s="24">
        <f t="shared" ref="R84:S84" si="84">AVERAGE(R6:R83)</f>
        <v>6.3830076136750069E-2</v>
      </c>
      <c r="S84" s="24">
        <f t="shared" si="84"/>
        <v>8.0472751785900049E-2</v>
      </c>
      <c r="T84" s="24">
        <f t="shared" si="82"/>
        <v>6.9702463916623839E-2</v>
      </c>
      <c r="U84" s="24">
        <f t="shared" si="82"/>
        <v>7.6236578605138522E-2</v>
      </c>
      <c r="V84" s="24">
        <f t="shared" ref="V84:W84" si="85">AVERAGE(V6:V83)</f>
        <v>7.8194936874937185E-2</v>
      </c>
      <c r="W84" s="24">
        <f t="shared" si="85"/>
        <v>7.1227411850977279E-2</v>
      </c>
      <c r="X84" s="24">
        <f t="shared" ref="X84:Y84" si="86">AVERAGE(X6:X83)</f>
        <v>7.7280860413178137E-2</v>
      </c>
      <c r="Y84" s="24">
        <f t="shared" si="86"/>
        <v>7.0532834175037792E-2</v>
      </c>
      <c r="Z84" s="24">
        <f t="shared" ref="Z84" si="87">AVERAGE(Z6:Z83)</f>
        <v>0.16935303030303034</v>
      </c>
      <c r="AA84" s="24">
        <f>AVERAGE($Z$16,$Z$24,$Z$35,$Z$40,$Z$53,$Z$73,$Z$83)</f>
        <v>0.16163777056277057</v>
      </c>
      <c r="AB84" s="24">
        <f>AVERAGE($Z$32,$Z$46,$Z$49,$Z$61,$Z$65,$Z$81)</f>
        <v>0.1783541666666667</v>
      </c>
      <c r="AC84" s="24">
        <f t="shared" ref="AC84:AD84" si="88">AVERAGE(AC6:AC83)</f>
        <v>0.16820540540540543</v>
      </c>
      <c r="AD84" s="24">
        <f t="shared" si="88"/>
        <v>0.17173333333333335</v>
      </c>
      <c r="AE84" s="24">
        <f t="shared" ref="AE84" si="89">AVERAGE(AE6:AE83)</f>
        <v>0.13535897435897432</v>
      </c>
      <c r="AF84" s="24">
        <f t="shared" ref="AF84:AH84" si="90">AVERAGE(AF6:AF83)</f>
        <v>2.9602564102564097E-2</v>
      </c>
      <c r="AH84" s="24">
        <f t="shared" si="90"/>
        <v>0.13070399054081822</v>
      </c>
      <c r="AI84" s="24">
        <f t="shared" ref="AI84:AJ84" si="91">AVERAGE(AI6:AI83)</f>
        <v>7.6880177293086049E-2</v>
      </c>
      <c r="AJ84" s="24">
        <f t="shared" si="91"/>
        <v>6.2924035439755818E-2</v>
      </c>
      <c r="AK84" s="24">
        <f t="shared" ref="AK84:AT84" si="92">AVERAGE(AK6:AK83)</f>
        <v>7.2052363830929653E-2</v>
      </c>
      <c r="AL84" s="24">
        <f t="shared" si="92"/>
        <v>7.9194629045571535E-2</v>
      </c>
      <c r="AM84" s="24">
        <f t="shared" si="92"/>
        <v>7.0853927161077565E-2</v>
      </c>
      <c r="AN84" s="24">
        <f t="shared" si="92"/>
        <v>7.9519827073959368E-2</v>
      </c>
      <c r="AO84" s="24">
        <f t="shared" si="92"/>
        <v>7.0836185543744407E-2</v>
      </c>
      <c r="AP84" s="24">
        <f t="shared" si="92"/>
        <v>8.3569622419418066E-2</v>
      </c>
      <c r="AQ84" s="24">
        <f t="shared" si="92"/>
        <v>7.2423326529928514E-2</v>
      </c>
      <c r="AR84" s="24">
        <f t="shared" si="92"/>
        <v>8.402255683224738E-2</v>
      </c>
      <c r="AS84" s="24">
        <f t="shared" si="92"/>
        <v>7.9268824382096606E-2</v>
      </c>
      <c r="AT84" s="24">
        <f t="shared" si="92"/>
        <v>4.8686482932670076E-2</v>
      </c>
      <c r="AV84" s="24">
        <f t="shared" ref="AV84" si="93">AVERAGE(AV6:AV83)</f>
        <v>0.13629823159538315</v>
      </c>
      <c r="AW84" t="s">
        <v>37</v>
      </c>
      <c r="AX84">
        <f>COUNTA(AX6:AX83)</f>
        <v>78</v>
      </c>
      <c r="AY84" s="24">
        <f t="shared" ref="AY84:BA84" si="94">AVERAGE(AY6:AY83)</f>
        <v>-3.1726784983411457E-2</v>
      </c>
      <c r="AZ84" s="24">
        <f t="shared" si="94"/>
        <v>-3.9251553447232454E-2</v>
      </c>
      <c r="BA84" s="24">
        <f t="shared" si="94"/>
        <v>-2.3388528037015237E-2</v>
      </c>
      <c r="BC84" t="s">
        <v>6</v>
      </c>
      <c r="BD84" s="42">
        <f>SUM(BD6:BD83)</f>
        <v>-8010718</v>
      </c>
      <c r="BE84" s="24">
        <f>BD84/$BD$84</f>
        <v>1</v>
      </c>
      <c r="BF84" s="42">
        <f>BD84/AX84</f>
        <v>-102701.51282051283</v>
      </c>
      <c r="BG84" s="73">
        <f>AVERAGE(BG24,BG32,BG40,BG49,BG53,BG65,BG73,BG81,BG83)</f>
        <v>-0.19240425879108225</v>
      </c>
      <c r="BH84" t="s">
        <v>13</v>
      </c>
    </row>
    <row r="85" spans="1:60">
      <c r="A85" t="s">
        <v>14</v>
      </c>
      <c r="C85" s="24">
        <f>STDEV(C6:C83)</f>
        <v>4.9647233851192935E-2</v>
      </c>
      <c r="D85" s="24">
        <f>STDEV(D6:D83)</f>
        <v>2.3648134508545537E-2</v>
      </c>
      <c r="E85" s="24">
        <f t="shared" ref="E85:J85" si="95">STDEV(E6:E83)</f>
        <v>1.4837425118570415E-2</v>
      </c>
      <c r="F85" s="24">
        <f t="shared" si="95"/>
        <v>2.1858641307277073E-2</v>
      </c>
      <c r="G85" s="24">
        <f t="shared" si="95"/>
        <v>5.021764153971672E-3</v>
      </c>
      <c r="H85" s="24">
        <f t="shared" si="95"/>
        <v>1.7336501349876802E-2</v>
      </c>
      <c r="I85" s="24">
        <f t="shared" si="95"/>
        <v>8.1140718408307493E-3</v>
      </c>
      <c r="J85" s="24">
        <f t="shared" si="95"/>
        <v>2.0320443226475491E-3</v>
      </c>
      <c r="K85" s="24">
        <f t="shared" ref="K85:AD85" si="96">STDEV(K6:K83)</f>
        <v>3.8265457722929053E-2</v>
      </c>
      <c r="L85" s="24">
        <f t="shared" ref="L85:N85" si="97">STDEV(L6:L83)</f>
        <v>0.10643495273109239</v>
      </c>
      <c r="M85" s="24"/>
      <c r="N85" s="24">
        <f t="shared" si="97"/>
        <v>5.7005225878010754E-2</v>
      </c>
      <c r="O85" s="24">
        <f t="shared" ref="O85:U85" si="98">STDEV(O6:O83)</f>
        <v>4.233691257795158E-2</v>
      </c>
      <c r="P85" s="24">
        <f t="shared" ref="P85:Q85" si="99">STDEV(P6:P83)</f>
        <v>5.4096836012407751E-2</v>
      </c>
      <c r="Q85" s="24">
        <f t="shared" si="99"/>
        <v>4.699019344893355E-2</v>
      </c>
      <c r="R85" s="24">
        <f t="shared" ref="R85:S85" si="100">STDEV(R6:R83)</f>
        <v>3.8882208192990028E-2</v>
      </c>
      <c r="S85" s="24">
        <f t="shared" si="100"/>
        <v>5.7580535715729228E-2</v>
      </c>
      <c r="T85" s="24">
        <f t="shared" si="98"/>
        <v>5.0647768728516798E-2</v>
      </c>
      <c r="U85" s="24">
        <f t="shared" si="98"/>
        <v>4.9279979470302215E-2</v>
      </c>
      <c r="V85" s="24">
        <f t="shared" ref="V85:W85" si="101">STDEV(V6:V83)</f>
        <v>5.6552513163331992E-2</v>
      </c>
      <c r="W85" s="24">
        <f t="shared" si="101"/>
        <v>4.0580843242693385E-2</v>
      </c>
      <c r="X85" s="24">
        <f t="shared" ref="X85:Y85" si="102">STDEV(X6:X83)</f>
        <v>4.9802400176808106E-2</v>
      </c>
      <c r="Y85" s="24">
        <f t="shared" si="102"/>
        <v>4.7502615610211019E-2</v>
      </c>
      <c r="Z85" s="24">
        <f t="shared" ref="Z85" si="103">STDEV(Z6:Z83)</f>
        <v>2.6776281545882925E-2</v>
      </c>
      <c r="AA85" s="24">
        <f>STDEV($Z$16,$Z$24,$Z$35,$Z$40,$Z$53,$Z$73,$Z$83)</f>
        <v>3.5700170633731987E-2</v>
      </c>
      <c r="AB85" s="24">
        <f>STDEV($Z$32,$Z$46,$Z$49,$Z$61,$Z$65,$Z$81)</f>
        <v>3.2808101557051236E-3</v>
      </c>
      <c r="AC85" s="24">
        <f t="shared" si="96"/>
        <v>3.1287302741640793E-2</v>
      </c>
      <c r="AD85" s="24">
        <f t="shared" si="96"/>
        <v>2.1950778270181517E-2</v>
      </c>
      <c r="AE85" s="24">
        <f t="shared" ref="AE85:AF85" si="104">STDEV(AE6:AE83)</f>
        <v>3.1356755049687525E-2</v>
      </c>
      <c r="AF85" s="24">
        <f t="shared" si="104"/>
        <v>1.7336501349876802E-2</v>
      </c>
      <c r="AH85" s="24">
        <f t="shared" ref="AH85:AV85" si="105">STDEV(AH6:AH83)</f>
        <v>0.41705475911767748</v>
      </c>
      <c r="AI85" s="24">
        <f t="shared" ref="AI85:AJ85" si="106">STDEV(AI6:AI83)</f>
        <v>5.1268751035155734E-2</v>
      </c>
      <c r="AJ85" s="24">
        <f t="shared" si="106"/>
        <v>4.5849009640575984E-2</v>
      </c>
      <c r="AK85" s="24">
        <f t="shared" ref="AK85:AT85" si="107">STDEV(AK6:AK83)</f>
        <v>5.1437664148632913E-2</v>
      </c>
      <c r="AL85" s="24">
        <f t="shared" si="107"/>
        <v>4.5599413552017659E-2</v>
      </c>
      <c r="AM85" s="24">
        <f t="shared" si="107"/>
        <v>4.682720738823952E-2</v>
      </c>
      <c r="AN85" s="24">
        <f t="shared" si="107"/>
        <v>6.3466815453198502E-2</v>
      </c>
      <c r="AO85" s="24">
        <f t="shared" si="107"/>
        <v>4.5338685166225759E-2</v>
      </c>
      <c r="AP85" s="24">
        <f t="shared" si="107"/>
        <v>6.759992755637817E-2</v>
      </c>
      <c r="AQ85" s="24">
        <f t="shared" si="107"/>
        <v>4.9199026301979004E-2</v>
      </c>
      <c r="AR85" s="24">
        <f t="shared" si="107"/>
        <v>4.61142325717133E-2</v>
      </c>
      <c r="AS85" s="24">
        <f t="shared" si="107"/>
        <v>4.9809318128588964E-2</v>
      </c>
      <c r="AT85" s="24">
        <f t="shared" si="107"/>
        <v>3.2036483605692202E-2</v>
      </c>
      <c r="AV85" s="24">
        <f t="shared" si="105"/>
        <v>0.44904215552762944</v>
      </c>
      <c r="AW85" t="s">
        <v>35</v>
      </c>
      <c r="AX85">
        <f>COUNTIF($AX$6:$AX$83,"=D")</f>
        <v>41</v>
      </c>
      <c r="AY85" s="24">
        <f t="shared" ref="AY85:BA85" si="108">STDEV(AY6:AY83)</f>
        <v>5.2400831190281195E-2</v>
      </c>
      <c r="AZ85" s="24">
        <f t="shared" si="108"/>
        <v>6.9585021246711093E-2</v>
      </c>
      <c r="BA85" s="24">
        <f t="shared" si="108"/>
        <v>1.8895348356752991E-2</v>
      </c>
      <c r="BC85" t="s">
        <v>30</v>
      </c>
      <c r="BD85" s="50">
        <f>SUM(BD24,BD40,BD53,BD73,BD83)</f>
        <v>-3505950</v>
      </c>
      <c r="BE85" s="24">
        <f>BD85/$BD$84</f>
        <v>0.43765739850035912</v>
      </c>
      <c r="BF85" s="42">
        <f t="shared" ref="BF85:BF86" si="109">BD85/AX85</f>
        <v>-85510.975609756104</v>
      </c>
      <c r="BG85" s="73">
        <f>AVERAGE(BG24,BG40,BG53,BG73,BG83)</f>
        <v>-0.24938574225913293</v>
      </c>
      <c r="BH85" t="s">
        <v>33</v>
      </c>
    </row>
    <row r="86" spans="1:60">
      <c r="A86" t="s">
        <v>15</v>
      </c>
      <c r="C86" s="24">
        <f>C85/C84</f>
        <v>0.65738995656607457</v>
      </c>
      <c r="D86" s="24">
        <f>D85/D84</f>
        <v>0.33109935230058357</v>
      </c>
      <c r="E86" s="24">
        <f t="shared" ref="E86:K86" si="110">E85/E84</f>
        <v>0.52653282950340896</v>
      </c>
      <c r="F86" s="24">
        <f t="shared" si="110"/>
        <v>0.5166587945356399</v>
      </c>
      <c r="G86" s="24">
        <f t="shared" si="110"/>
        <v>0.39485645565503036</v>
      </c>
      <c r="H86" s="24">
        <f t="shared" si="110"/>
        <v>0.58564188189276345</v>
      </c>
      <c r="I86" s="24">
        <f t="shared" si="110"/>
        <v>0.53817823434081546</v>
      </c>
      <c r="J86" s="24">
        <f t="shared" si="110"/>
        <v>0.25482227840274713</v>
      </c>
      <c r="K86" s="24">
        <f t="shared" si="110"/>
        <v>0.23196593630127199</v>
      </c>
      <c r="L86" s="24">
        <f t="shared" ref="L86:N86" si="111">L85/L84</f>
        <v>5.403502567653069</v>
      </c>
      <c r="M86" s="24"/>
      <c r="N86" s="24">
        <f t="shared" si="111"/>
        <v>0.71095426830358299</v>
      </c>
      <c r="O86" s="24">
        <f t="shared" ref="O86:U86" si="112">O85/O84</f>
        <v>0.61752397597931663</v>
      </c>
      <c r="P86" s="24">
        <f t="shared" ref="P86:Q86" si="113">P85/P84</f>
        <v>0.74366018968175707</v>
      </c>
      <c r="Q86" s="24">
        <f t="shared" si="113"/>
        <v>0.63519320028122972</v>
      </c>
      <c r="R86" s="24">
        <f t="shared" ref="R86:S86" si="114">R85/R84</f>
        <v>0.60915183791553795</v>
      </c>
      <c r="S86" s="24">
        <f t="shared" si="114"/>
        <v>0.71552835509992019</v>
      </c>
      <c r="T86" s="24">
        <f t="shared" si="112"/>
        <v>0.72662809723771404</v>
      </c>
      <c r="U86" s="24">
        <f t="shared" si="112"/>
        <v>0.64640859246247218</v>
      </c>
      <c r="V86" s="24">
        <f t="shared" ref="V86:W86" si="115">V85/V84</f>
        <v>0.72322474348665966</v>
      </c>
      <c r="W86" s="24">
        <f t="shared" si="115"/>
        <v>0.56973631623169241</v>
      </c>
      <c r="X86" s="24">
        <f t="shared" ref="X86:Y86" si="116">X85/X84</f>
        <v>0.64443382113685255</v>
      </c>
      <c r="Y86" s="24">
        <f t="shared" si="116"/>
        <v>0.67348230318274416</v>
      </c>
      <c r="Z86" s="24">
        <f t="shared" ref="Z86" si="117">Z85/Z84</f>
        <v>0.15810925554724958</v>
      </c>
      <c r="AA86" s="24">
        <f>AA85/AA84</f>
        <v>0.22086527492575225</v>
      </c>
      <c r="AB86" s="24">
        <f>STDEV($Z$32,$Z$46,$Z$49,$Z$61,$Z$65,$Z$81)</f>
        <v>3.2808101557051236E-3</v>
      </c>
      <c r="AC86" s="24">
        <f t="shared" ref="AC86:AD86" si="118">AC85/AC84</f>
        <v>0.1860065237869897</v>
      </c>
      <c r="AD86" s="24">
        <f t="shared" si="118"/>
        <v>0.12781897284655386</v>
      </c>
      <c r="AE86" s="24">
        <f t="shared" ref="AE86" si="119">AE85/AE84</f>
        <v>0.23165626954684862</v>
      </c>
      <c r="AF86" s="24">
        <f t="shared" ref="AF86:AH86" si="120">AF85/AF84</f>
        <v>0.58564188189276345</v>
      </c>
      <c r="AH86" s="24">
        <f t="shared" si="120"/>
        <v>3.1908341695767377</v>
      </c>
      <c r="AI86" s="24">
        <f t="shared" ref="AI86:AJ86" si="121">AI85/AI84</f>
        <v>0.66686567123416884</v>
      </c>
      <c r="AJ86" s="24">
        <f t="shared" si="121"/>
        <v>0.7286406429618193</v>
      </c>
      <c r="AK86" s="24">
        <f t="shared" ref="AK86:AT86" si="122">AK85/AK84</f>
        <v>0.71389280536764921</v>
      </c>
      <c r="AL86" s="24">
        <f t="shared" si="122"/>
        <v>0.57578921830390872</v>
      </c>
      <c r="AM86" s="24">
        <f t="shared" si="122"/>
        <v>0.66089783960434123</v>
      </c>
      <c r="AN86" s="24">
        <f t="shared" si="122"/>
        <v>0.79812567240833698</v>
      </c>
      <c r="AO86" s="24">
        <f t="shared" si="122"/>
        <v>0.64004978272336754</v>
      </c>
      <c r="AP86" s="24">
        <f t="shared" si="122"/>
        <v>0.80890550416883045</v>
      </c>
      <c r="AQ86" s="24">
        <f t="shared" si="122"/>
        <v>0.6793256904824414</v>
      </c>
      <c r="AR86" s="24">
        <f t="shared" si="122"/>
        <v>0.54883157940291238</v>
      </c>
      <c r="AS86" s="24">
        <f t="shared" si="122"/>
        <v>0.62835949084465959</v>
      </c>
      <c r="AT86" s="24">
        <f t="shared" si="122"/>
        <v>0.65801597642607224</v>
      </c>
      <c r="AV86" s="24">
        <f t="shared" ref="AV86" si="123">AV85/AV84</f>
        <v>3.2945559914574849</v>
      </c>
      <c r="AW86" t="s">
        <v>36</v>
      </c>
      <c r="AX86">
        <f>COUNTIF($AX$6:$AX$83,"=R")</f>
        <v>37</v>
      </c>
      <c r="AY86" s="24">
        <f t="shared" ref="AY86:BA86" si="124">AY85/AY84</f>
        <v>-1.6516275197023362</v>
      </c>
      <c r="AZ86" s="24">
        <f t="shared" si="124"/>
        <v>-1.7727966191263542</v>
      </c>
      <c r="BA86" s="24">
        <f t="shared" si="124"/>
        <v>-0.80788959129231075</v>
      </c>
      <c r="BC86" t="s">
        <v>31</v>
      </c>
      <c r="BD86" s="50">
        <f>SUM(BD32,BD49,BD65,BD81)</f>
        <v>-4504768</v>
      </c>
      <c r="BE86" s="24">
        <f>BD86/$BD$84</f>
        <v>0.56234260149964088</v>
      </c>
      <c r="BF86" s="42">
        <f t="shared" si="109"/>
        <v>-121750.48648648648</v>
      </c>
      <c r="BG86" s="73">
        <f>AVERAGE(BG32,BG49,BG65,BG81)</f>
        <v>-0.12117740445601881</v>
      </c>
      <c r="BH86" t="s">
        <v>34</v>
      </c>
    </row>
    <row r="87" spans="1:60">
      <c r="A87" t="s">
        <v>61</v>
      </c>
      <c r="C87" s="24">
        <f>RSQ($AH$7:$AH$83,$C$7:$C$83)</f>
        <v>0.18315219208113728</v>
      </c>
      <c r="N87" s="104">
        <f>AVERAGE(N84,P84,R84,T84,V84,X84)</f>
        <v>7.3655607802633874E-2</v>
      </c>
      <c r="O87" s="104">
        <f t="shared" ref="O87" si="125">AVERAGE(O84,Q84,S84,U84,W84,Y84)</f>
        <v>7.3501085483981349E-2</v>
      </c>
      <c r="AH87" s="24"/>
      <c r="AI87" s="104">
        <f>AVERAGE(AI84,AK84,AM84,AO84,AQ84,AS84)</f>
        <v>7.3719134123477123E-2</v>
      </c>
      <c r="AJ87" s="104">
        <f t="shared" ref="AJ87" si="126">AVERAGE(AJ84,AL84,AN84,AP84,AR84,AT84)</f>
        <v>7.2986192290603713E-2</v>
      </c>
      <c r="BD87" s="24"/>
    </row>
    <row r="88" spans="1:60">
      <c r="A88" t="s">
        <v>64</v>
      </c>
      <c r="C88" s="24">
        <f>CORREL($AH$7:$AH$83,$C$7:$C$83)</f>
        <v>0.42796283960308668</v>
      </c>
      <c r="N88" s="105" t="s">
        <v>62</v>
      </c>
      <c r="O88" s="105" t="s">
        <v>63</v>
      </c>
      <c r="AH88" s="24"/>
      <c r="AI88" s="105" t="s">
        <v>62</v>
      </c>
      <c r="AJ88" s="105" t="s">
        <v>63</v>
      </c>
    </row>
    <row r="89" spans="1:60">
      <c r="A89" s="2" t="s">
        <v>10</v>
      </c>
      <c r="B89" s="2"/>
      <c r="C89" s="2"/>
    </row>
    <row r="90" spans="1:60">
      <c r="A90" s="23">
        <v>2011</v>
      </c>
      <c r="B90" s="91"/>
      <c r="C90" s="91"/>
      <c r="D90" s="25">
        <v>6.3E-2</v>
      </c>
      <c r="E90" s="26">
        <v>1.3000000000000001E-2</v>
      </c>
      <c r="F90" s="27">
        <v>5.4000000000000006E-2</v>
      </c>
      <c r="G90" s="25">
        <v>1.6E-2</v>
      </c>
      <c r="H90" s="26">
        <v>3.7000000000000005E-2</v>
      </c>
      <c r="I90" s="27">
        <v>5.0000000000000001E-3</v>
      </c>
      <c r="J90" s="27">
        <v>9.0000000000000011E-3</v>
      </c>
      <c r="K90" s="20">
        <v>14.4</v>
      </c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  <c r="AA90" s="85"/>
      <c r="AB90" s="85"/>
      <c r="AC90" s="85"/>
      <c r="AD90" s="85"/>
      <c r="AE90" s="25">
        <v>0.107</v>
      </c>
      <c r="AF90" s="26">
        <v>3.7000000000000005E-2</v>
      </c>
      <c r="AG90" s="43">
        <v>2173700</v>
      </c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>
        <v>3818819</v>
      </c>
      <c r="AV90" s="44"/>
      <c r="AW90" s="51">
        <f>AG90-AU90</f>
        <v>-1645119</v>
      </c>
      <c r="AX90" t="s">
        <v>24</v>
      </c>
    </row>
    <row r="91" spans="1:60">
      <c r="A91" s="14">
        <v>2012</v>
      </c>
      <c r="B91" s="89"/>
      <c r="C91" s="89"/>
      <c r="D91" s="28">
        <v>7.2000000000000008E-2</v>
      </c>
      <c r="E91" s="29">
        <v>2.1000000000000001E-2</v>
      </c>
      <c r="F91" s="30">
        <v>5.9000000000000004E-2</v>
      </c>
      <c r="G91" s="28">
        <v>1.7000000000000001E-2</v>
      </c>
      <c r="H91" s="29">
        <v>4.2000000000000003E-2</v>
      </c>
      <c r="I91" s="30">
        <v>6.9999999999999993E-3</v>
      </c>
      <c r="J91" s="30">
        <v>8.0000000000000002E-3</v>
      </c>
      <c r="K91" s="21">
        <v>16.600000000000001</v>
      </c>
      <c r="L91" s="86"/>
      <c r="M91" s="86"/>
      <c r="N91" s="86"/>
      <c r="O91" s="86"/>
      <c r="P91" s="86"/>
      <c r="Q91" s="86"/>
      <c r="R91" s="86"/>
      <c r="S91" s="86"/>
      <c r="T91" s="86"/>
      <c r="U91" s="86"/>
      <c r="V91" s="86"/>
      <c r="W91" s="86"/>
      <c r="X91" s="86"/>
      <c r="Y91" s="86"/>
      <c r="Z91" s="86"/>
      <c r="AA91" s="86"/>
      <c r="AB91" s="86"/>
      <c r="AC91" s="86"/>
      <c r="AD91" s="86"/>
      <c r="AE91" s="28">
        <v>0.125</v>
      </c>
      <c r="AF91" s="29">
        <v>4.2000000000000003E-2</v>
      </c>
      <c r="AG91" s="45">
        <v>2627449</v>
      </c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>
        <v>3728686</v>
      </c>
      <c r="AV91" s="46"/>
      <c r="AW91" s="52">
        <f t="shared" ref="AW91:AW95" si="127">AG91-AU91</f>
        <v>-1101237</v>
      </c>
      <c r="AX91" t="s">
        <v>24</v>
      </c>
    </row>
    <row r="92" spans="1:60">
      <c r="A92" s="14">
        <v>2013</v>
      </c>
      <c r="B92" s="89"/>
      <c r="C92" s="89"/>
      <c r="D92" s="28">
        <v>0.08</v>
      </c>
      <c r="E92" s="29">
        <v>2.4E-2</v>
      </c>
      <c r="F92" s="30">
        <v>6.0999999999999999E-2</v>
      </c>
      <c r="G92" s="28">
        <v>1.7000000000000001E-2</v>
      </c>
      <c r="H92" s="29">
        <v>4.4000000000000004E-2</v>
      </c>
      <c r="I92" s="30">
        <v>6.9999999999999993E-3</v>
      </c>
      <c r="J92" s="30">
        <v>6.9999999999999993E-3</v>
      </c>
      <c r="K92" s="21">
        <v>17.899999999999999</v>
      </c>
      <c r="L92" s="86"/>
      <c r="M92" s="86"/>
      <c r="N92" s="86"/>
      <c r="O92" s="86"/>
      <c r="P92" s="86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28">
        <v>0.13600000000000001</v>
      </c>
      <c r="AF92" s="29">
        <v>4.4000000000000004E-2</v>
      </c>
      <c r="AG92" s="45">
        <v>3003345</v>
      </c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  <c r="AS92" s="46"/>
      <c r="AT92" s="46"/>
      <c r="AU92" s="46">
        <v>3770876</v>
      </c>
      <c r="AV92" s="46"/>
      <c r="AW92" s="52">
        <f t="shared" si="127"/>
        <v>-767531</v>
      </c>
    </row>
    <row r="93" spans="1:60">
      <c r="A93" s="14">
        <v>2014</v>
      </c>
      <c r="B93" s="89"/>
      <c r="C93" s="89"/>
      <c r="D93" s="28">
        <v>8.5000000000000006E-2</v>
      </c>
      <c r="E93" s="29">
        <v>2.5000000000000001E-2</v>
      </c>
      <c r="F93" s="30">
        <v>6.2E-2</v>
      </c>
      <c r="G93" s="28">
        <v>1.8000000000000002E-2</v>
      </c>
      <c r="H93" s="29">
        <v>4.2999999999999997E-2</v>
      </c>
      <c r="I93" s="30">
        <v>8.0000000000000002E-3</v>
      </c>
      <c r="J93" s="30">
        <v>9.0000000000000011E-3</v>
      </c>
      <c r="K93" s="21">
        <v>18.7</v>
      </c>
      <c r="L93" s="86"/>
      <c r="M93" s="86"/>
      <c r="N93" s="86"/>
      <c r="O93" s="86"/>
      <c r="P93" s="86"/>
      <c r="Q93" s="86"/>
      <c r="R93" s="86"/>
      <c r="S93" s="86"/>
      <c r="T93" s="86"/>
      <c r="U93" s="86"/>
      <c r="V93" s="86"/>
      <c r="W93" s="86"/>
      <c r="X93" s="86"/>
      <c r="Y93" s="86"/>
      <c r="Z93" s="86"/>
      <c r="AA93" s="86"/>
      <c r="AB93" s="86"/>
      <c r="AC93" s="86"/>
      <c r="AD93" s="86"/>
      <c r="AE93" s="28">
        <v>0.14400000000000002</v>
      </c>
      <c r="AF93" s="29">
        <v>4.2999999999999997E-2</v>
      </c>
      <c r="AG93" s="45">
        <v>3332588</v>
      </c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6">
        <v>3977141</v>
      </c>
      <c r="AV93" s="46"/>
      <c r="AW93" s="52">
        <f t="shared" si="127"/>
        <v>-644553</v>
      </c>
    </row>
    <row r="94" spans="1:60">
      <c r="A94" s="14">
        <v>2015</v>
      </c>
      <c r="B94" s="89"/>
      <c r="C94" s="89"/>
      <c r="D94" s="28">
        <v>8.8000000000000009E-2</v>
      </c>
      <c r="E94" s="29">
        <v>2.4E-2</v>
      </c>
      <c r="F94" s="30">
        <v>6.2E-2</v>
      </c>
      <c r="G94" s="28">
        <v>1.9E-2</v>
      </c>
      <c r="H94" s="29">
        <v>4.2999999999999997E-2</v>
      </c>
      <c r="I94" s="30">
        <v>8.0000000000000002E-3</v>
      </c>
      <c r="J94" s="30">
        <v>9.0000000000000011E-3</v>
      </c>
      <c r="K94" s="21">
        <v>19.100000000000001</v>
      </c>
      <c r="L94" s="86"/>
      <c r="M94" s="86"/>
      <c r="N94" s="86"/>
      <c r="O94" s="86"/>
      <c r="P94" s="86"/>
      <c r="Q94" s="86"/>
      <c r="R94" s="86"/>
      <c r="S94" s="86"/>
      <c r="T94" s="86"/>
      <c r="U94" s="86"/>
      <c r="V94" s="86"/>
      <c r="W94" s="86"/>
      <c r="X94" s="86"/>
      <c r="Y94" s="86"/>
      <c r="Z94" s="86"/>
      <c r="AA94" s="86"/>
      <c r="AB94" s="86"/>
      <c r="AC94" s="86"/>
      <c r="AD94" s="86"/>
      <c r="AE94" s="28">
        <v>0.14699999999999999</v>
      </c>
      <c r="AF94" s="29">
        <v>4.2999999999999997E-2</v>
      </c>
      <c r="AG94" s="45">
        <v>3583043</v>
      </c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  <c r="AS94" s="46"/>
      <c r="AT94" s="46"/>
      <c r="AU94" s="46">
        <v>4189773</v>
      </c>
      <c r="AV94" s="46"/>
      <c r="AW94" s="52">
        <f t="shared" si="127"/>
        <v>-606730</v>
      </c>
    </row>
    <row r="95" spans="1:60">
      <c r="A95" s="15">
        <v>2016</v>
      </c>
      <c r="B95" s="90"/>
      <c r="C95" s="90"/>
      <c r="D95" s="31">
        <v>0.09</v>
      </c>
      <c r="E95" s="32">
        <v>2.4E-2</v>
      </c>
      <c r="F95" s="33">
        <v>6.2E-2</v>
      </c>
      <c r="G95" s="31">
        <v>1.8000000000000002E-2</v>
      </c>
      <c r="H95" s="32">
        <v>4.4000000000000004E-2</v>
      </c>
      <c r="I95" s="33">
        <v>8.0000000000000002E-3</v>
      </c>
      <c r="J95" s="33">
        <v>9.0000000000000011E-3</v>
      </c>
      <c r="K95" s="22">
        <v>19.3</v>
      </c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  <c r="X95" s="87"/>
      <c r="Y95" s="87"/>
      <c r="Z95" s="87"/>
      <c r="AA95" s="87"/>
      <c r="AB95" s="87"/>
      <c r="AC95" s="87"/>
      <c r="AD95" s="87"/>
      <c r="AE95" s="31">
        <v>0.14899999999999999</v>
      </c>
      <c r="AF95" s="32">
        <v>4.4000000000000004E-2</v>
      </c>
      <c r="AG95" s="47">
        <v>3819103</v>
      </c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>
        <v>4467806</v>
      </c>
      <c r="AV95" s="48"/>
      <c r="AW95" s="53">
        <f t="shared" si="127"/>
        <v>-648703</v>
      </c>
    </row>
    <row r="97" spans="1:1">
      <c r="A97" t="s">
        <v>11</v>
      </c>
    </row>
    <row r="98" spans="1:1">
      <c r="A98" t="s">
        <v>12</v>
      </c>
    </row>
    <row r="1048576" spans="16384:16384">
      <c r="XFD1048576" s="108" t="s">
        <v>67</v>
      </c>
    </row>
  </sheetData>
  <sheetProtection password="8B63" sheet="1" objects="1" scenarios="1"/>
  <mergeCells count="1">
    <mergeCell ref="F4:H4"/>
  </mergeCells>
  <pageMargins left="0.7" right="0.7" top="0.75" bottom="0.75" header="0.3" footer="0.3"/>
  <pageSetup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US Gov't Budgetary 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</dc:creator>
  <cp:lastModifiedBy>Jason</cp:lastModifiedBy>
  <dcterms:created xsi:type="dcterms:W3CDTF">2011-07-26T13:42:27Z</dcterms:created>
  <dcterms:modified xsi:type="dcterms:W3CDTF">2011-07-26T21:16:01Z</dcterms:modified>
</cp:coreProperties>
</file>